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Final copy" sheetId="5" r:id="rId1"/>
  </sheets>
  <definedNames>
    <definedName name="_xlnm._FilterDatabase" localSheetId="0" hidden="1">'Final copy'!$C$3:$K$2991</definedName>
    <definedName name="_xlnm.Print_Titles" localSheetId="0">'Final copy'!$2:$3</definedName>
  </definedNames>
  <calcPr calcId="124519"/>
</workbook>
</file>

<file path=xl/calcChain.xml><?xml version="1.0" encoding="utf-8"?>
<calcChain xmlns="http://schemas.openxmlformats.org/spreadsheetml/2006/main">
  <c r="J2991" i="5"/>
  <c r="K334"/>
  <c r="K328"/>
  <c r="K114"/>
  <c r="K73"/>
  <c r="K72"/>
  <c r="I2941"/>
  <c r="I2935"/>
  <c r="I2927"/>
  <c r="I2919"/>
  <c r="I2916"/>
  <c r="I2915"/>
  <c r="I2863"/>
  <c r="I2829"/>
  <c r="I2809"/>
  <c r="I2782"/>
  <c r="I2749"/>
  <c r="N2672"/>
  <c r="G2643"/>
  <c r="I2642"/>
  <c r="G2642"/>
  <c r="G2641"/>
  <c r="G2640"/>
  <c r="G2639"/>
  <c r="G2638"/>
  <c r="G2637"/>
  <c r="G2636"/>
  <c r="G2635"/>
  <c r="G2634"/>
  <c r="G2633"/>
  <c r="G2632"/>
  <c r="G2631"/>
  <c r="I2630"/>
  <c r="G2630"/>
  <c r="G2629"/>
  <c r="G2628"/>
  <c r="G2627"/>
  <c r="G2626"/>
  <c r="G2624"/>
  <c r="G2623"/>
  <c r="G2622"/>
  <c r="G2621"/>
  <c r="G2620"/>
  <c r="G2619"/>
  <c r="G2618"/>
  <c r="G2617"/>
  <c r="G2616"/>
  <c r="G2615"/>
  <c r="G2614"/>
  <c r="G2613"/>
  <c r="G2612"/>
  <c r="G2611"/>
  <c r="G2610"/>
  <c r="G2609"/>
  <c r="G2608"/>
  <c r="G2607"/>
  <c r="G2606"/>
  <c r="I2605"/>
  <c r="G2605"/>
  <c r="G2604"/>
  <c r="G2603"/>
  <c r="G2602"/>
  <c r="G2601"/>
  <c r="I2600"/>
  <c r="G2600"/>
  <c r="I2599"/>
  <c r="G2599"/>
  <c r="I2598"/>
  <c r="G2598"/>
  <c r="G2597"/>
  <c r="G2596"/>
  <c r="G2595"/>
  <c r="G2594"/>
  <c r="G2593"/>
  <c r="G2592"/>
  <c r="G2591"/>
  <c r="G2590"/>
  <c r="G2589"/>
  <c r="I2588"/>
  <c r="G2588"/>
  <c r="G2587"/>
  <c r="G2586"/>
  <c r="I2585"/>
  <c r="G2585"/>
  <c r="I2584"/>
  <c r="G2584"/>
  <c r="I2583"/>
  <c r="G2583"/>
  <c r="I2582"/>
  <c r="G2582"/>
  <c r="I2581"/>
  <c r="G2581"/>
  <c r="I2580"/>
  <c r="G2580"/>
  <c r="I2579"/>
  <c r="G2579"/>
  <c r="G2578"/>
  <c r="G2577"/>
  <c r="G2576"/>
  <c r="G2575"/>
  <c r="G2574"/>
  <c r="G2573"/>
  <c r="G2572"/>
  <c r="G2571"/>
  <c r="G2570"/>
  <c r="G2569"/>
  <c r="G2568"/>
  <c r="G2567"/>
  <c r="G2566"/>
  <c r="G2565"/>
  <c r="G2564"/>
  <c r="G2563"/>
  <c r="G2562"/>
  <c r="G2561"/>
  <c r="G2560"/>
  <c r="G2559"/>
  <c r="I2558"/>
  <c r="G2558"/>
  <c r="G2557"/>
  <c r="G2556"/>
  <c r="G2555"/>
  <c r="G2554"/>
  <c r="G2553"/>
  <c r="G2552"/>
  <c r="G2551"/>
  <c r="G2550"/>
  <c r="G2549"/>
  <c r="G2548"/>
  <c r="G2547"/>
  <c r="I2546"/>
  <c r="G2546"/>
  <c r="G2545"/>
  <c r="G2544"/>
  <c r="G2543"/>
  <c r="G2542"/>
  <c r="G2541"/>
  <c r="G2540"/>
  <c r="I2539"/>
  <c r="G2539"/>
  <c r="G2538"/>
  <c r="G2537"/>
  <c r="G2536"/>
  <c r="G2535"/>
  <c r="G2534"/>
  <c r="G2533"/>
  <c r="G2532"/>
  <c r="G2531"/>
  <c r="G2530"/>
  <c r="G2529"/>
  <c r="G2528"/>
  <c r="G2527"/>
  <c r="G2526"/>
  <c r="G2525"/>
  <c r="G2524"/>
  <c r="G2523"/>
  <c r="G2522"/>
  <c r="G2521"/>
  <c r="G2520"/>
  <c r="G2519"/>
  <c r="I2518"/>
  <c r="G2518"/>
  <c r="I2517"/>
  <c r="G2517"/>
  <c r="G2516"/>
  <c r="G2515"/>
  <c r="G2514"/>
  <c r="G2513"/>
  <c r="G2512"/>
  <c r="G2511"/>
  <c r="G2510"/>
  <c r="G2509"/>
  <c r="G2508"/>
  <c r="G2507"/>
  <c r="G2506"/>
  <c r="G2505"/>
  <c r="G2504"/>
  <c r="G2503"/>
  <c r="I2502"/>
  <c r="G2502"/>
  <c r="G2501"/>
  <c r="G2500"/>
  <c r="G2499"/>
  <c r="G2498"/>
  <c r="G2497"/>
  <c r="G2496"/>
  <c r="G2495"/>
  <c r="G2494"/>
  <c r="G2493"/>
  <c r="G2492"/>
  <c r="G2491"/>
  <c r="G2490"/>
  <c r="G2489"/>
  <c r="G2488"/>
  <c r="G2487"/>
  <c r="I2486"/>
  <c r="G2486"/>
  <c r="I2485"/>
  <c r="G2485"/>
  <c r="G2484"/>
  <c r="G2483"/>
  <c r="G2482"/>
  <c r="G2481"/>
  <c r="I2480"/>
  <c r="G2480"/>
  <c r="G2479"/>
  <c r="G2478"/>
  <c r="G2477"/>
  <c r="I2476"/>
  <c r="G2476"/>
  <c r="G2475"/>
  <c r="G2474"/>
  <c r="G2473"/>
  <c r="G2472"/>
  <c r="G2471"/>
  <c r="G2470"/>
  <c r="G2469"/>
  <c r="G2468"/>
  <c r="I2467"/>
  <c r="G2467"/>
  <c r="G2466"/>
  <c r="G2465"/>
  <c r="G2464"/>
  <c r="G2463"/>
  <c r="G2462"/>
  <c r="G2461"/>
  <c r="G2460"/>
  <c r="G2459"/>
  <c r="G2458"/>
  <c r="I2457"/>
  <c r="G2457"/>
  <c r="G2456"/>
  <c r="I2455"/>
  <c r="G2455"/>
  <c r="G2454"/>
  <c r="G2453"/>
  <c r="G2452"/>
  <c r="G2451"/>
  <c r="I2450"/>
  <c r="G2450"/>
  <c r="G2449"/>
  <c r="G2448"/>
  <c r="G2447"/>
  <c r="G2446"/>
  <c r="G2445"/>
  <c r="G2444"/>
  <c r="G2443"/>
  <c r="G2442"/>
  <c r="G2441"/>
  <c r="G2440"/>
  <c r="G2439"/>
  <c r="G2438"/>
  <c r="G2430"/>
  <c r="G2429"/>
  <c r="G2428"/>
  <c r="G2427"/>
  <c r="G2426"/>
  <c r="G2425"/>
  <c r="G2424"/>
  <c r="G2423"/>
  <c r="G2422"/>
  <c r="G2420"/>
  <c r="G2419"/>
  <c r="G2417"/>
  <c r="G2416"/>
  <c r="G2414"/>
  <c r="G2413"/>
  <c r="I2410"/>
  <c r="G2410"/>
  <c r="G2409"/>
  <c r="I2408"/>
  <c r="G2408"/>
  <c r="I2407"/>
  <c r="G2407"/>
  <c r="G2406"/>
  <c r="G2404"/>
  <c r="I2403"/>
  <c r="G2403"/>
  <c r="G2402"/>
  <c r="G2401"/>
  <c r="G2400"/>
  <c r="G2399"/>
  <c r="G2398"/>
  <c r="G2397"/>
  <c r="G2396"/>
  <c r="G2395"/>
  <c r="G2394"/>
  <c r="G2393"/>
  <c r="G2392"/>
  <c r="G2391"/>
  <c r="G2390"/>
  <c r="G2389"/>
  <c r="G2388"/>
  <c r="G2387"/>
  <c r="G2386"/>
  <c r="G2385"/>
  <c r="G2384"/>
  <c r="G2378"/>
  <c r="G2377"/>
  <c r="G2376"/>
  <c r="G2375"/>
  <c r="G2374"/>
  <c r="G2373"/>
  <c r="G2372"/>
  <c r="G2371"/>
  <c r="G2370"/>
  <c r="G2369"/>
  <c r="G2368"/>
  <c r="G2367"/>
  <c r="G2366"/>
  <c r="G2365"/>
  <c r="G2364"/>
  <c r="G2362"/>
  <c r="G2361"/>
  <c r="G2360"/>
  <c r="G2359"/>
  <c r="G2358"/>
  <c r="G2357"/>
  <c r="G2356"/>
  <c r="G2354"/>
  <c r="G2353"/>
  <c r="G2352"/>
  <c r="G2351"/>
  <c r="G2350"/>
  <c r="G2349"/>
  <c r="G2347"/>
  <c r="G2346"/>
  <c r="G2345"/>
  <c r="G2344"/>
  <c r="G2343"/>
  <c r="G2342"/>
  <c r="G2341"/>
  <c r="G2340"/>
  <c r="G2338"/>
  <c r="G2337"/>
  <c r="G2336"/>
  <c r="G2335"/>
  <c r="I2333"/>
  <c r="G2333"/>
  <c r="I2332"/>
  <c r="G2332"/>
  <c r="G2331"/>
  <c r="G2330"/>
  <c r="G2329"/>
  <c r="G2328"/>
  <c r="G2327"/>
  <c r="G2326"/>
  <c r="G2325"/>
  <c r="G2324"/>
  <c r="G2322"/>
  <c r="G2321"/>
  <c r="G2320"/>
  <c r="G2319"/>
  <c r="G2318"/>
  <c r="I2317"/>
  <c r="G2317"/>
  <c r="G2316"/>
  <c r="G2315"/>
  <c r="G2314"/>
  <c r="G2313"/>
  <c r="G2312"/>
  <c r="G2311"/>
  <c r="G2310"/>
  <c r="G2309"/>
  <c r="G2308"/>
  <c r="G2307"/>
  <c r="G2306"/>
  <c r="G2305"/>
  <c r="G2304"/>
  <c r="G2303"/>
  <c r="G2302"/>
  <c r="G2301"/>
  <c r="G2300"/>
  <c r="G2299"/>
  <c r="G2298"/>
  <c r="G2297"/>
  <c r="G2296"/>
  <c r="G2295"/>
  <c r="G2294"/>
  <c r="G2293"/>
  <c r="G2292"/>
  <c r="G2291"/>
  <c r="G2290"/>
  <c r="G2289"/>
  <c r="G2288"/>
  <c r="G2287"/>
  <c r="G2286"/>
  <c r="G2285"/>
  <c r="G2284"/>
  <c r="G2283"/>
  <c r="G2282"/>
  <c r="G2281"/>
  <c r="G2280"/>
  <c r="G2279"/>
  <c r="G2278"/>
  <c r="G2277"/>
  <c r="G2276"/>
  <c r="G2275"/>
  <c r="G2274"/>
  <c r="G2273"/>
  <c r="G2272"/>
  <c r="G2271"/>
  <c r="G2270"/>
  <c r="G2269"/>
  <c r="G2267"/>
  <c r="G2266"/>
  <c r="G2265"/>
  <c r="G2264"/>
  <c r="G2262"/>
  <c r="G2261"/>
  <c r="G2260"/>
  <c r="G2259"/>
  <c r="G2258"/>
  <c r="G2256"/>
  <c r="G2255"/>
  <c r="G2254"/>
  <c r="G2253"/>
  <c r="G2252"/>
  <c r="G2251"/>
  <c r="G2250"/>
  <c r="G2249"/>
  <c r="Q2248"/>
  <c r="G2248"/>
  <c r="G2247"/>
  <c r="G2246"/>
  <c r="G2245"/>
  <c r="G2244"/>
  <c r="G2243"/>
  <c r="G2242"/>
  <c r="G2241"/>
  <c r="G2240"/>
  <c r="G2239"/>
  <c r="G2238"/>
  <c r="G2237"/>
  <c r="G2236"/>
  <c r="G2235"/>
  <c r="G2234"/>
  <c r="G2232"/>
  <c r="G2231"/>
  <c r="G2230"/>
  <c r="G2229"/>
  <c r="G2228"/>
  <c r="G2227"/>
  <c r="G2225"/>
  <c r="G2224"/>
  <c r="G2223"/>
  <c r="G2222"/>
  <c r="G2221"/>
  <c r="G2220"/>
  <c r="G2219"/>
  <c r="G2218"/>
  <c r="G2217"/>
  <c r="G2216"/>
  <c r="G2215"/>
  <c r="G2214"/>
  <c r="G2213"/>
  <c r="G2212"/>
  <c r="G2211"/>
  <c r="G2210"/>
  <c r="G2209"/>
  <c r="G2208"/>
  <c r="G2207"/>
  <c r="G2206"/>
  <c r="G2205"/>
  <c r="G2204"/>
  <c r="G2203"/>
  <c r="G2202"/>
  <c r="G2201"/>
  <c r="G2200"/>
  <c r="G2199"/>
  <c r="G2198"/>
  <c r="G2197"/>
  <c r="G2196"/>
  <c r="G2194"/>
  <c r="G2193"/>
  <c r="G2192"/>
  <c r="G2191"/>
  <c r="G2190"/>
  <c r="G2189"/>
  <c r="G2188"/>
  <c r="G2187"/>
  <c r="G2186"/>
  <c r="G2185"/>
  <c r="G2184"/>
  <c r="G2182"/>
  <c r="G2181"/>
  <c r="G2180"/>
  <c r="I2179"/>
  <c r="G2179"/>
  <c r="G2178"/>
  <c r="G2177"/>
  <c r="G2176"/>
  <c r="G2174"/>
  <c r="G2173"/>
  <c r="G2172"/>
  <c r="G2171"/>
  <c r="G2170"/>
  <c r="G2169"/>
  <c r="G2168"/>
  <c r="G2167"/>
  <c r="G2166"/>
  <c r="G2165"/>
  <c r="G2164"/>
  <c r="G2162"/>
  <c r="G2161"/>
  <c r="G2160"/>
  <c r="G2159"/>
  <c r="G2158"/>
  <c r="G2157"/>
  <c r="G2156"/>
  <c r="G2155"/>
  <c r="G2154"/>
  <c r="G2153"/>
  <c r="G2152"/>
  <c r="G2151"/>
  <c r="G2149"/>
  <c r="G2148"/>
  <c r="G2147"/>
  <c r="G2146"/>
  <c r="G2144"/>
  <c r="G2143"/>
  <c r="G2142"/>
  <c r="G2141"/>
  <c r="G2140"/>
  <c r="G2139"/>
  <c r="G2138"/>
  <c r="G2136"/>
  <c r="G2135"/>
  <c r="G2134"/>
  <c r="G2133"/>
  <c r="G2132"/>
  <c r="G2131"/>
  <c r="G2130"/>
  <c r="G2129"/>
  <c r="G2128"/>
  <c r="G2127"/>
  <c r="G2126"/>
  <c r="G2125"/>
  <c r="G2124"/>
  <c r="G2123"/>
  <c r="G2122"/>
  <c r="G2121"/>
  <c r="G2120"/>
  <c r="G2119"/>
  <c r="G2118"/>
  <c r="G2117"/>
  <c r="I2116"/>
  <c r="G2116"/>
  <c r="G2115"/>
  <c r="G2114"/>
  <c r="G2113"/>
  <c r="G2112"/>
  <c r="G2111"/>
  <c r="G2110"/>
  <c r="G2109"/>
  <c r="G2108"/>
  <c r="I2107"/>
  <c r="G2107"/>
  <c r="G2105"/>
  <c r="G2104"/>
  <c r="G2103"/>
  <c r="G2102"/>
  <c r="G2101"/>
  <c r="G2100"/>
  <c r="G2099"/>
  <c r="G2098"/>
  <c r="G2097"/>
  <c r="I2096"/>
  <c r="G2096"/>
  <c r="G2094"/>
  <c r="G2093"/>
  <c r="G2092"/>
  <c r="G2091"/>
  <c r="G2090"/>
  <c r="G2088"/>
  <c r="G2087"/>
  <c r="G2086"/>
  <c r="G2085"/>
  <c r="G2084"/>
  <c r="G2083"/>
  <c r="G2082"/>
  <c r="G2081"/>
  <c r="G2080"/>
  <c r="G2079"/>
  <c r="G2078"/>
  <c r="G2077"/>
  <c r="I2076"/>
  <c r="G2076"/>
  <c r="G2075"/>
  <c r="G2074"/>
  <c r="G2073"/>
  <c r="G2072"/>
  <c r="G2071"/>
  <c r="G2070"/>
  <c r="G2069"/>
  <c r="G2068"/>
  <c r="G2067"/>
  <c r="G2066"/>
  <c r="G2065"/>
  <c r="G2064"/>
  <c r="G2063"/>
  <c r="G2062"/>
  <c r="G2061"/>
  <c r="G2060"/>
  <c r="G2059"/>
  <c r="G2058"/>
  <c r="G2057"/>
  <c r="G2056"/>
  <c r="G2055"/>
  <c r="G2054"/>
  <c r="G2053"/>
  <c r="G2052"/>
  <c r="G2051"/>
  <c r="G2050"/>
  <c r="G2049"/>
  <c r="G2048"/>
  <c r="G2047"/>
  <c r="G2046"/>
  <c r="G2045"/>
  <c r="G2044"/>
  <c r="G2043"/>
  <c r="G2042"/>
  <c r="G2041"/>
  <c r="G2040"/>
  <c r="G2039"/>
  <c r="G2038"/>
  <c r="G2037"/>
  <c r="G2036"/>
  <c r="G2035"/>
  <c r="G2034"/>
  <c r="G2033"/>
  <c r="G2032"/>
  <c r="G2031"/>
  <c r="G2030"/>
  <c r="G2029"/>
  <c r="G2028"/>
  <c r="G2027"/>
  <c r="G2026"/>
  <c r="G2025"/>
  <c r="G2024"/>
  <c r="G2023"/>
  <c r="G2022"/>
  <c r="G2021"/>
  <c r="G2020"/>
  <c r="G2019"/>
  <c r="G2018"/>
  <c r="G2017"/>
  <c r="G2016"/>
  <c r="G2015"/>
  <c r="G2014"/>
  <c r="G2013"/>
  <c r="G2012"/>
  <c r="G2011"/>
  <c r="G2010"/>
  <c r="G2009"/>
  <c r="G2008"/>
  <c r="G2007"/>
  <c r="G2006"/>
  <c r="G2005"/>
  <c r="G2004"/>
  <c r="G2003"/>
  <c r="G2002"/>
  <c r="G2001"/>
  <c r="G2000"/>
  <c r="G1999"/>
  <c r="G1998"/>
  <c r="G1997"/>
  <c r="G1996"/>
  <c r="G1995"/>
  <c r="G1994"/>
  <c r="G1993"/>
  <c r="G1992"/>
  <c r="G1991"/>
  <c r="G1990"/>
  <c r="G1989"/>
  <c r="G1988"/>
  <c r="G1987"/>
  <c r="G1986"/>
  <c r="G1985"/>
  <c r="G1984"/>
  <c r="G1983"/>
  <c r="G1982"/>
  <c r="I1981"/>
  <c r="G1981"/>
  <c r="G1980"/>
  <c r="G1979"/>
  <c r="G1978"/>
  <c r="G1977"/>
  <c r="I1976"/>
  <c r="G1976"/>
  <c r="G1975"/>
  <c r="G1974"/>
  <c r="G1973"/>
  <c r="G1972"/>
  <c r="G1971"/>
  <c r="G1970"/>
  <c r="G1969"/>
  <c r="G1968"/>
  <c r="G1967"/>
  <c r="G1966"/>
  <c r="G1965"/>
  <c r="G1964"/>
  <c r="G1963"/>
  <c r="G1962"/>
  <c r="G1961"/>
  <c r="G1960"/>
  <c r="G1959"/>
  <c r="I1958"/>
  <c r="G1958"/>
  <c r="G1957"/>
  <c r="G1956"/>
  <c r="G1955"/>
  <c r="G1954"/>
  <c r="G1953"/>
  <c r="G1952"/>
  <c r="G1951"/>
  <c r="G1950"/>
  <c r="G1949"/>
  <c r="G1948"/>
  <c r="G1946"/>
  <c r="G1945"/>
  <c r="G1944"/>
  <c r="G1943"/>
  <c r="G1942"/>
  <c r="G1940"/>
  <c r="G1939"/>
  <c r="G1938"/>
  <c r="I1937"/>
  <c r="G1937"/>
  <c r="G1936"/>
  <c r="G1935"/>
  <c r="G1934"/>
  <c r="G1933"/>
  <c r="G1932"/>
  <c r="G1931"/>
  <c r="G1930"/>
  <c r="I1929"/>
  <c r="G1929"/>
  <c r="G1928"/>
  <c r="G1927"/>
  <c r="I1926"/>
  <c r="G1926"/>
  <c r="G1925"/>
  <c r="I1924"/>
  <c r="G1924"/>
  <c r="G1923"/>
  <c r="G1921"/>
  <c r="I1920"/>
  <c r="G1920"/>
  <c r="G1918"/>
  <c r="G1917"/>
  <c r="G1916"/>
  <c r="G1915"/>
  <c r="G1914"/>
  <c r="I1913"/>
  <c r="G1913"/>
  <c r="I1912"/>
  <c r="G1912"/>
  <c r="I1911"/>
  <c r="G1911"/>
  <c r="G1910"/>
  <c r="G1909"/>
  <c r="I1908"/>
  <c r="G1908"/>
  <c r="G1906"/>
  <c r="G1905"/>
  <c r="G1904"/>
  <c r="G1903"/>
  <c r="G1902"/>
  <c r="G1901"/>
  <c r="G1900"/>
  <c r="G1898"/>
  <c r="G1897"/>
  <c r="G1896"/>
  <c r="G1895"/>
  <c r="G1894"/>
  <c r="G1893"/>
  <c r="G1891"/>
  <c r="G1890"/>
  <c r="G1889"/>
  <c r="G1888"/>
  <c r="G1887"/>
  <c r="G1886"/>
  <c r="G1885"/>
  <c r="G1884"/>
  <c r="G1882"/>
  <c r="G1881"/>
  <c r="G1880"/>
  <c r="G1878"/>
  <c r="G1877"/>
  <c r="G1876"/>
  <c r="G1875"/>
  <c r="G1874"/>
  <c r="G1873"/>
  <c r="G1871"/>
  <c r="G1870"/>
  <c r="G1869"/>
  <c r="G1868"/>
  <c r="G1867"/>
  <c r="G1866"/>
  <c r="G1864"/>
  <c r="G1863"/>
  <c r="G1862"/>
  <c r="G1861"/>
  <c r="G1859"/>
  <c r="G1858"/>
  <c r="G1857"/>
  <c r="G1856"/>
  <c r="G1855"/>
  <c r="G1854"/>
  <c r="G1852"/>
  <c r="I1851"/>
  <c r="G1851"/>
  <c r="G1850"/>
  <c r="G1849"/>
  <c r="G1848"/>
  <c r="G1847"/>
  <c r="G1846"/>
  <c r="G1845"/>
  <c r="G1844"/>
  <c r="G1842"/>
  <c r="G1841"/>
  <c r="G1840"/>
  <c r="I1839"/>
  <c r="G1839"/>
  <c r="G1837"/>
  <c r="G1836"/>
  <c r="G1834"/>
  <c r="G1833"/>
  <c r="G1832"/>
  <c r="G1831"/>
  <c r="G1830"/>
  <c r="G1828"/>
  <c r="G1827"/>
  <c r="I1826"/>
  <c r="G1826"/>
  <c r="G1824"/>
  <c r="G1823"/>
  <c r="G1821"/>
  <c r="G1820"/>
  <c r="G1819"/>
  <c r="G1818"/>
  <c r="G1817"/>
  <c r="G1816"/>
  <c r="G1814"/>
  <c r="G1813"/>
  <c r="G1812"/>
  <c r="G1811"/>
  <c r="G1810"/>
  <c r="G1808"/>
  <c r="G1807"/>
  <c r="G1806"/>
  <c r="G1805"/>
  <c r="G1804"/>
  <c r="I1803"/>
  <c r="G1803"/>
  <c r="G1802"/>
  <c r="G1800"/>
  <c r="G1799"/>
  <c r="G1798"/>
  <c r="G1797"/>
  <c r="G1796"/>
  <c r="G1795"/>
  <c r="G1794"/>
  <c r="G1793"/>
  <c r="G1792"/>
  <c r="G1790"/>
  <c r="G1789"/>
  <c r="G1787"/>
  <c r="G1786"/>
  <c r="G1785"/>
  <c r="G1784"/>
  <c r="G1783"/>
  <c r="G1782"/>
  <c r="G1780"/>
  <c r="G1779"/>
  <c r="G1778"/>
  <c r="G1777"/>
  <c r="G1776"/>
  <c r="G1775"/>
  <c r="G1774"/>
  <c r="G1773"/>
  <c r="G1772"/>
  <c r="G1771"/>
  <c r="G1770"/>
  <c r="G1769"/>
  <c r="G1768"/>
  <c r="G1766"/>
  <c r="G1765"/>
  <c r="G1764"/>
  <c r="G1763"/>
  <c r="G1762"/>
  <c r="G1761"/>
  <c r="G1759"/>
  <c r="G1758"/>
  <c r="G1757"/>
  <c r="G1755"/>
  <c r="G1754"/>
  <c r="G1753"/>
  <c r="G1752"/>
  <c r="G1751"/>
  <c r="G1750"/>
  <c r="G1749"/>
  <c r="G1747"/>
  <c r="G1746"/>
  <c r="G1745"/>
  <c r="G1744"/>
  <c r="G1742"/>
  <c r="G1741"/>
  <c r="G1740"/>
  <c r="G1739"/>
  <c r="G1738"/>
  <c r="G1737"/>
  <c r="G1736"/>
  <c r="G1734"/>
  <c r="G1733"/>
  <c r="G1732"/>
  <c r="G1731"/>
  <c r="G1729"/>
  <c r="G1728"/>
  <c r="G1727"/>
  <c r="G1725"/>
  <c r="G1724"/>
  <c r="G1723"/>
  <c r="G1722"/>
  <c r="G1721"/>
  <c r="G1720"/>
  <c r="G1719"/>
  <c r="G1718"/>
  <c r="G1717"/>
  <c r="G1716"/>
  <c r="G1715"/>
  <c r="G1714"/>
  <c r="G1713"/>
  <c r="G1712"/>
  <c r="G1711"/>
  <c r="G1710"/>
  <c r="G1709"/>
  <c r="G1708"/>
  <c r="G1707"/>
  <c r="G1706"/>
  <c r="G1705"/>
  <c r="G1704"/>
  <c r="G1703"/>
  <c r="G1702"/>
  <c r="G1701"/>
  <c r="G1700"/>
  <c r="G1699"/>
  <c r="G1698"/>
  <c r="G1697"/>
  <c r="G1695"/>
  <c r="G1694"/>
  <c r="G1693"/>
  <c r="G1689"/>
  <c r="G1687"/>
  <c r="G1686"/>
  <c r="G1685"/>
  <c r="G1684"/>
  <c r="G1683"/>
  <c r="G1682"/>
  <c r="G1681"/>
  <c r="G1680"/>
  <c r="G1679"/>
  <c r="G1677"/>
  <c r="G1676"/>
  <c r="G1675"/>
  <c r="G1674"/>
  <c r="G1673"/>
  <c r="G1671"/>
  <c r="G1670"/>
  <c r="G1669"/>
  <c r="G1668"/>
  <c r="G1666"/>
  <c r="G1665"/>
  <c r="G1664"/>
  <c r="G1663"/>
  <c r="G1662"/>
  <c r="G1661"/>
  <c r="I1660"/>
  <c r="G1660"/>
  <c r="G1659"/>
  <c r="G1658"/>
  <c r="G1657"/>
  <c r="G1656"/>
  <c r="G1655"/>
  <c r="G1654"/>
  <c r="G1652"/>
  <c r="G1651"/>
  <c r="G1650"/>
  <c r="G1649"/>
  <c r="G1647"/>
  <c r="G1646"/>
  <c r="G1645"/>
  <c r="G1644"/>
  <c r="G1643"/>
  <c r="G1642"/>
  <c r="G1641"/>
  <c r="G1640"/>
  <c r="G1639"/>
  <c r="G1638"/>
  <c r="G1637"/>
  <c r="G1636"/>
  <c r="G1635"/>
  <c r="G1634"/>
  <c r="G1633"/>
  <c r="G1632"/>
  <c r="G1631"/>
  <c r="G1630"/>
  <c r="G1629"/>
  <c r="G1628"/>
  <c r="G1627"/>
  <c r="G1626"/>
  <c r="G1625"/>
  <c r="G1624"/>
  <c r="G1623"/>
  <c r="G1622"/>
  <c r="G1621"/>
  <c r="G1620"/>
  <c r="G1619"/>
  <c r="I1618"/>
  <c r="G1618"/>
  <c r="G1617"/>
  <c r="G1616"/>
  <c r="G1615"/>
  <c r="G1614"/>
  <c r="G1613"/>
  <c r="G1612"/>
  <c r="G1611"/>
  <c r="G1610"/>
  <c r="G1609"/>
  <c r="G1608"/>
  <c r="G1607"/>
  <c r="G1606"/>
  <c r="I1605"/>
  <c r="G1605"/>
  <c r="G1604"/>
  <c r="G1603"/>
  <c r="G1602"/>
  <c r="G1601"/>
  <c r="I1600"/>
  <c r="G1600"/>
  <c r="G1599"/>
  <c r="G1598"/>
  <c r="G1597"/>
  <c r="G1596"/>
  <c r="G1595"/>
  <c r="G1594"/>
  <c r="G1593"/>
  <c r="G1592"/>
  <c r="G1591"/>
  <c r="G1590"/>
  <c r="G1589"/>
  <c r="G1588"/>
  <c r="G1587"/>
  <c r="G1586"/>
  <c r="G1585"/>
  <c r="G1584"/>
  <c r="G1583"/>
  <c r="G1582"/>
  <c r="G1581"/>
  <c r="G1580"/>
  <c r="G1579"/>
  <c r="G1578"/>
  <c r="G1577"/>
  <c r="G1576"/>
  <c r="G1575"/>
  <c r="G1574"/>
  <c r="G1573"/>
  <c r="G1572"/>
  <c r="G1571"/>
  <c r="G1570"/>
  <c r="G1569"/>
  <c r="G1568"/>
  <c r="G1567"/>
  <c r="G1566"/>
  <c r="G1565"/>
  <c r="G1564"/>
  <c r="G1563"/>
  <c r="G1562"/>
  <c r="G1561"/>
  <c r="G1560"/>
  <c r="G1559"/>
  <c r="G1558"/>
  <c r="G1557"/>
  <c r="G1556"/>
  <c r="G1555"/>
  <c r="G1554"/>
  <c r="G1553"/>
  <c r="G1552"/>
  <c r="G1551"/>
  <c r="G1550"/>
  <c r="G1549"/>
  <c r="G1548"/>
  <c r="G1547"/>
  <c r="G1546"/>
  <c r="G1545"/>
  <c r="G1544"/>
  <c r="G1543"/>
  <c r="G1542"/>
  <c r="G1541"/>
  <c r="G1540"/>
  <c r="G1539"/>
  <c r="G1538"/>
  <c r="G1537"/>
  <c r="G1536"/>
  <c r="G1535"/>
  <c r="G1534"/>
  <c r="G1533"/>
  <c r="G1532"/>
  <c r="G1531"/>
  <c r="G1530"/>
  <c r="G1529"/>
  <c r="G1528"/>
  <c r="G1527"/>
  <c r="G1526"/>
  <c r="G1525"/>
  <c r="G1524"/>
  <c r="G1523"/>
  <c r="G1522"/>
  <c r="G1521"/>
  <c r="G1520"/>
  <c r="G1519"/>
  <c r="G1518"/>
  <c r="G1517"/>
  <c r="G1516"/>
  <c r="G1515"/>
  <c r="G1514"/>
  <c r="G1513"/>
  <c r="G1512"/>
  <c r="G1511"/>
  <c r="G1510"/>
  <c r="G1509"/>
  <c r="G1508"/>
  <c r="G1507"/>
  <c r="G1506"/>
  <c r="G1505"/>
  <c r="G1504"/>
  <c r="G1503"/>
  <c r="G1502"/>
  <c r="G1501"/>
  <c r="G1500"/>
  <c r="G1499"/>
  <c r="G1498"/>
  <c r="G1497"/>
  <c r="G1496"/>
  <c r="G1495"/>
  <c r="G1494"/>
  <c r="G1493"/>
  <c r="G1492"/>
  <c r="G1491"/>
  <c r="G1490"/>
  <c r="G1489"/>
  <c r="G1488"/>
  <c r="G1487"/>
  <c r="G1486"/>
  <c r="G1485"/>
  <c r="G1484"/>
  <c r="G1483"/>
  <c r="G1482"/>
  <c r="G1481"/>
  <c r="G1480"/>
  <c r="G1479"/>
  <c r="G1478"/>
  <c r="G1477"/>
  <c r="G1476"/>
  <c r="G1475"/>
  <c r="G1474"/>
  <c r="G1473"/>
  <c r="G1472"/>
  <c r="G1471"/>
  <c r="G1470"/>
  <c r="G1469"/>
  <c r="G1468"/>
  <c r="G1467"/>
  <c r="G1466"/>
  <c r="G1465"/>
  <c r="G1464"/>
  <c r="G1463"/>
  <c r="G1462"/>
  <c r="G1461"/>
  <c r="G1460"/>
  <c r="G1459"/>
  <c r="G1458"/>
  <c r="G1457"/>
  <c r="G1456"/>
  <c r="G1455"/>
  <c r="G1454"/>
  <c r="G1453"/>
  <c r="G1452"/>
  <c r="G1451"/>
  <c r="G1450"/>
  <c r="G1449"/>
  <c r="G1448"/>
  <c r="G1447"/>
  <c r="G1446"/>
  <c r="G1445"/>
  <c r="G1444"/>
  <c r="G1443"/>
  <c r="G1442"/>
  <c r="G1441"/>
  <c r="G1440"/>
  <c r="G1439"/>
  <c r="G1438"/>
  <c r="G1437"/>
  <c r="G1436"/>
  <c r="G1435"/>
  <c r="G1434"/>
  <c r="G1433"/>
  <c r="G1432"/>
  <c r="G1431"/>
  <c r="G1430"/>
  <c r="G1429"/>
  <c r="G1428"/>
  <c r="G1427"/>
  <c r="G1426"/>
  <c r="G1425"/>
  <c r="G1424"/>
  <c r="G1423"/>
  <c r="G1422"/>
  <c r="G1421"/>
  <c r="G1420"/>
  <c r="G1419"/>
  <c r="G1418"/>
  <c r="G1417"/>
  <c r="G1416"/>
  <c r="G1415"/>
  <c r="G1414"/>
  <c r="G1413"/>
  <c r="G1412"/>
  <c r="G1411"/>
  <c r="G1410"/>
  <c r="G1409"/>
  <c r="G1408"/>
  <c r="G1407"/>
  <c r="G1406"/>
  <c r="G1405"/>
  <c r="G1404"/>
  <c r="G1403"/>
  <c r="G1402"/>
  <c r="G1401"/>
  <c r="G1400"/>
  <c r="G1399"/>
  <c r="G1398"/>
  <c r="G1397"/>
  <c r="G1396"/>
  <c r="G1395"/>
  <c r="G1394"/>
  <c r="I1393"/>
  <c r="G1393"/>
  <c r="G1392"/>
  <c r="G1391"/>
  <c r="G1390"/>
  <c r="G1389"/>
  <c r="G1388"/>
  <c r="G1387"/>
  <c r="G1386"/>
  <c r="G1385"/>
  <c r="G1384"/>
  <c r="G1383"/>
  <c r="G1382"/>
  <c r="G1381"/>
  <c r="I1380"/>
  <c r="G1380"/>
  <c r="G1379"/>
  <c r="G1378"/>
  <c r="G1377"/>
  <c r="G1376"/>
  <c r="G1375"/>
  <c r="G1374"/>
  <c r="G1373"/>
  <c r="I1372"/>
  <c r="G1372"/>
  <c r="G1371"/>
  <c r="I1370"/>
  <c r="G1370"/>
  <c r="G1369"/>
  <c r="G1368"/>
  <c r="G1367"/>
  <c r="G1366"/>
  <c r="G1365"/>
  <c r="G1364"/>
  <c r="G1363"/>
  <c r="G1362"/>
  <c r="G1361"/>
  <c r="G1360"/>
  <c r="G1359"/>
  <c r="G1358"/>
  <c r="G1357"/>
  <c r="G1356"/>
  <c r="G1355"/>
  <c r="G1354"/>
  <c r="G1353"/>
  <c r="G1352"/>
  <c r="G1351"/>
  <c r="G1350"/>
  <c r="G1349"/>
  <c r="G1348"/>
  <c r="G1347"/>
  <c r="G1346"/>
  <c r="G1345"/>
  <c r="G1344"/>
  <c r="G1343"/>
  <c r="G1342"/>
  <c r="G1341"/>
  <c r="G1340"/>
  <c r="G1339"/>
  <c r="G1338"/>
  <c r="G1337"/>
  <c r="G1336"/>
  <c r="I1335"/>
  <c r="G1335"/>
  <c r="G1334"/>
  <c r="G1333"/>
  <c r="G1332"/>
  <c r="G1331"/>
  <c r="G1330"/>
  <c r="G1329"/>
  <c r="I1328"/>
  <c r="G1328"/>
  <c r="G1327"/>
  <c r="G1326"/>
  <c r="G1325"/>
  <c r="G1324"/>
  <c r="G1323"/>
  <c r="G1322"/>
  <c r="G1321"/>
  <c r="G1320"/>
  <c r="G1319"/>
  <c r="G1318"/>
  <c r="I1317"/>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I1284"/>
  <c r="G1284"/>
  <c r="G1283"/>
  <c r="G1282"/>
  <c r="G1281"/>
  <c r="G1280"/>
  <c r="G1279"/>
  <c r="G1278"/>
  <c r="G1277"/>
  <c r="G1276"/>
  <c r="G1275"/>
  <c r="G1274"/>
  <c r="G1273"/>
  <c r="G1272"/>
  <c r="G1271"/>
  <c r="G1270"/>
  <c r="G1269"/>
  <c r="G1268"/>
  <c r="G1267"/>
  <c r="G1266"/>
  <c r="G1265"/>
  <c r="G1264"/>
  <c r="G1263"/>
  <c r="G1262"/>
  <c r="G1261"/>
  <c r="G1260"/>
  <c r="G1259"/>
  <c r="G1258"/>
  <c r="G1257"/>
  <c r="G1256"/>
  <c r="G1255"/>
  <c r="G1254"/>
  <c r="G1253"/>
  <c r="G1252"/>
  <c r="G1251"/>
  <c r="G1250"/>
  <c r="G1249"/>
  <c r="G1248"/>
  <c r="G1247"/>
  <c r="G1246"/>
  <c r="I1245"/>
  <c r="G1245"/>
  <c r="G1244"/>
  <c r="G1243"/>
  <c r="G1242"/>
  <c r="I1241"/>
  <c r="G1241"/>
  <c r="G1240"/>
  <c r="G1239"/>
  <c r="G1238"/>
  <c r="I1237"/>
  <c r="G1237"/>
  <c r="G1236"/>
  <c r="G1235"/>
  <c r="G1234"/>
  <c r="G1233"/>
  <c r="I1232"/>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I1145"/>
  <c r="G1145"/>
  <c r="G1144"/>
  <c r="G1143"/>
  <c r="G1142"/>
  <c r="G1141"/>
  <c r="G1140"/>
  <c r="G1139"/>
  <c r="G1138"/>
  <c r="G1137"/>
  <c r="G1136"/>
  <c r="G1135"/>
  <c r="G1134"/>
  <c r="G1133"/>
  <c r="G1132"/>
  <c r="G1131"/>
  <c r="G1130"/>
  <c r="I1129"/>
  <c r="G1129"/>
  <c r="I1128"/>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I1064"/>
  <c r="G1064"/>
  <c r="G1063"/>
  <c r="I1062"/>
  <c r="G1062"/>
  <c r="I1061"/>
  <c r="G1061"/>
  <c r="G1060"/>
  <c r="G1059"/>
  <c r="G1058"/>
  <c r="G1057"/>
  <c r="G1056"/>
  <c r="I1055"/>
  <c r="G1055"/>
  <c r="G1054"/>
  <c r="G1053"/>
  <c r="G1052"/>
  <c r="G1051"/>
  <c r="G1050"/>
  <c r="G1049"/>
  <c r="G1048"/>
  <c r="G1047"/>
  <c r="G1046"/>
  <c r="G1045"/>
  <c r="G1044"/>
  <c r="G1043"/>
  <c r="G1042"/>
  <c r="G1041"/>
  <c r="I1040"/>
  <c r="G1040"/>
  <c r="I1039"/>
  <c r="G1039"/>
  <c r="G1038"/>
  <c r="G1037"/>
  <c r="G1036"/>
  <c r="G1035"/>
  <c r="G1034"/>
  <c r="G1033"/>
  <c r="I1032"/>
  <c r="G1032"/>
  <c r="G1031"/>
  <c r="G1030"/>
  <c r="G1029"/>
  <c r="G1028"/>
  <c r="G1027"/>
  <c r="G1026"/>
  <c r="G1025"/>
  <c r="G1024"/>
  <c r="G1023"/>
  <c r="G1022"/>
  <c r="G1021"/>
  <c r="G1020"/>
  <c r="G1019"/>
  <c r="G1018"/>
  <c r="G1017"/>
  <c r="G1016"/>
  <c r="G1015"/>
  <c r="G1014"/>
  <c r="G1013"/>
  <c r="G1012"/>
  <c r="G1011"/>
  <c r="G1010"/>
  <c r="G1009"/>
  <c r="G1008"/>
  <c r="G1007"/>
  <c r="G1006"/>
  <c r="I1005"/>
  <c r="G1005"/>
  <c r="G1004"/>
  <c r="G1003"/>
  <c r="I1002"/>
  <c r="G1002"/>
  <c r="G1001"/>
  <c r="G1000"/>
  <c r="G999"/>
  <c r="G998"/>
  <c r="G997"/>
  <c r="G996"/>
  <c r="G995"/>
  <c r="G994"/>
  <c r="G993"/>
  <c r="G992"/>
  <c r="G991"/>
  <c r="G990"/>
  <c r="G989"/>
  <c r="G988"/>
  <c r="G987"/>
  <c r="G986"/>
  <c r="G985"/>
  <c r="I984"/>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I948"/>
  <c r="G948"/>
  <c r="I947"/>
  <c r="G947"/>
  <c r="I946"/>
  <c r="G946"/>
  <c r="G945"/>
  <c r="I944"/>
  <c r="G944"/>
  <c r="I943"/>
  <c r="G943"/>
  <c r="G942"/>
  <c r="G941"/>
  <c r="G940"/>
  <c r="I939"/>
  <c r="G939"/>
  <c r="G938"/>
  <c r="G937"/>
  <c r="G936"/>
  <c r="G935"/>
  <c r="G934"/>
  <c r="G933"/>
  <c r="G932"/>
  <c r="I931"/>
  <c r="G931"/>
  <c r="G930"/>
  <c r="G929"/>
  <c r="G928"/>
  <c r="G927"/>
  <c r="G926"/>
  <c r="G925"/>
  <c r="G924"/>
  <c r="G923"/>
  <c r="G922"/>
  <c r="G921"/>
  <c r="G920"/>
  <c r="G919"/>
  <c r="G918"/>
  <c r="G917"/>
  <c r="G916"/>
  <c r="G915"/>
  <c r="G914"/>
  <c r="G913"/>
  <c r="G912"/>
  <c r="G911"/>
  <c r="G910"/>
  <c r="G909"/>
  <c r="G908"/>
  <c r="G907"/>
  <c r="G906"/>
  <c r="G905"/>
  <c r="G904"/>
  <c r="G903"/>
  <c r="G902"/>
  <c r="G901"/>
  <c r="G900"/>
  <c r="G899"/>
  <c r="G898"/>
  <c r="I897"/>
  <c r="G897"/>
  <c r="G896"/>
  <c r="G895"/>
  <c r="G894"/>
  <c r="G893"/>
  <c r="G892"/>
  <c r="G891"/>
  <c r="G890"/>
  <c r="G889"/>
  <c r="G888"/>
  <c r="G887"/>
  <c r="G886"/>
  <c r="G885"/>
  <c r="G884"/>
  <c r="G883"/>
  <c r="G882"/>
  <c r="G881"/>
  <c r="G880"/>
  <c r="G879"/>
  <c r="G878"/>
  <c r="G877"/>
  <c r="G876"/>
  <c r="G875"/>
  <c r="G874"/>
  <c r="G873"/>
  <c r="G872"/>
  <c r="G871"/>
  <c r="G870"/>
  <c r="G869"/>
  <c r="G868"/>
  <c r="G867"/>
  <c r="G866"/>
  <c r="G865"/>
  <c r="G864"/>
  <c r="I863"/>
  <c r="G863"/>
  <c r="G862"/>
  <c r="G861"/>
  <c r="G860"/>
  <c r="G859"/>
  <c r="G858"/>
  <c r="G857"/>
  <c r="I856"/>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I633"/>
  <c r="G633"/>
  <c r="G632"/>
  <c r="G631"/>
  <c r="G630"/>
  <c r="I629"/>
  <c r="G629"/>
  <c r="G628"/>
  <c r="G627"/>
  <c r="G626"/>
  <c r="I625"/>
  <c r="G625"/>
  <c r="G624"/>
  <c r="G623"/>
  <c r="G622"/>
  <c r="I621"/>
  <c r="G621"/>
  <c r="G620"/>
  <c r="G619"/>
  <c r="I618"/>
  <c r="G618"/>
  <c r="G617"/>
  <c r="G616"/>
  <c r="I615"/>
  <c r="G615"/>
  <c r="G614"/>
  <c r="G613"/>
  <c r="G612"/>
  <c r="G611"/>
  <c r="G610"/>
  <c r="I609"/>
  <c r="G609"/>
  <c r="G608"/>
  <c r="G607"/>
  <c r="G606"/>
  <c r="G605"/>
  <c r="G604"/>
  <c r="G603"/>
  <c r="G602"/>
  <c r="G601"/>
  <c r="G600"/>
  <c r="G599"/>
  <c r="G598"/>
  <c r="G597"/>
  <c r="G596"/>
  <c r="G595"/>
  <c r="G594"/>
  <c r="G593"/>
  <c r="G592"/>
  <c r="G591"/>
  <c r="G590"/>
  <c r="I589"/>
  <c r="G589"/>
  <c r="G588"/>
  <c r="G587"/>
  <c r="G586"/>
  <c r="G585"/>
  <c r="G584"/>
  <c r="G583"/>
  <c r="G582"/>
  <c r="G581"/>
  <c r="G580"/>
  <c r="G579"/>
  <c r="G578"/>
  <c r="G577"/>
  <c r="I576"/>
  <c r="G576"/>
  <c r="G575"/>
  <c r="G574"/>
  <c r="G573"/>
  <c r="G572"/>
  <c r="G571"/>
  <c r="G570"/>
  <c r="G569"/>
  <c r="I568"/>
  <c r="G568"/>
  <c r="G567"/>
  <c r="I566"/>
  <c r="G566"/>
  <c r="G565"/>
  <c r="G564"/>
  <c r="G563"/>
  <c r="G562"/>
  <c r="G561"/>
  <c r="G560"/>
  <c r="G559"/>
  <c r="I558"/>
  <c r="G558"/>
  <c r="G557"/>
  <c r="G556"/>
  <c r="G555"/>
  <c r="G554"/>
  <c r="G553"/>
  <c r="G552"/>
  <c r="I551"/>
  <c r="G551"/>
  <c r="G550"/>
  <c r="G549"/>
  <c r="G548"/>
  <c r="G547"/>
  <c r="G546"/>
  <c r="G545"/>
  <c r="G544"/>
  <c r="G543"/>
  <c r="I542"/>
  <c r="G542"/>
  <c r="G541"/>
  <c r="G540"/>
  <c r="G539"/>
  <c r="G538"/>
  <c r="G537"/>
  <c r="G536"/>
  <c r="G535"/>
  <c r="G534"/>
  <c r="G533"/>
  <c r="G532"/>
  <c r="G531"/>
  <c r="G530"/>
  <c r="G529"/>
  <c r="G528"/>
  <c r="G527"/>
  <c r="G526"/>
  <c r="G525"/>
  <c r="G524"/>
  <c r="G523"/>
  <c r="G522"/>
  <c r="G521"/>
  <c r="I520"/>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I452"/>
  <c r="G452"/>
  <c r="G451"/>
  <c r="G450"/>
  <c r="G449"/>
  <c r="G448"/>
  <c r="G447"/>
  <c r="G446"/>
  <c r="G445"/>
  <c r="G444"/>
  <c r="G443"/>
  <c r="G442"/>
  <c r="G441"/>
  <c r="G440"/>
  <c r="G439"/>
  <c r="G438"/>
  <c r="G437"/>
  <c r="G436"/>
  <c r="G435"/>
  <c r="G434"/>
  <c r="G433"/>
  <c r="G432"/>
  <c r="G430"/>
  <c r="I429"/>
  <c r="G429"/>
  <c r="I428"/>
  <c r="G428"/>
  <c r="G427"/>
  <c r="G426"/>
  <c r="G425"/>
  <c r="G424"/>
  <c r="G423"/>
  <c r="G422"/>
  <c r="G421"/>
  <c r="G420"/>
  <c r="G419"/>
  <c r="G418"/>
  <c r="G417"/>
  <c r="G416"/>
  <c r="G415"/>
  <c r="G414"/>
  <c r="G413"/>
  <c r="G412"/>
  <c r="G411"/>
  <c r="G410"/>
  <c r="G409"/>
  <c r="I408"/>
  <c r="G408"/>
  <c r="G407"/>
  <c r="G406"/>
  <c r="G405"/>
  <c r="G404"/>
  <c r="G403"/>
  <c r="G402"/>
  <c r="G401"/>
  <c r="G400"/>
  <c r="G399"/>
  <c r="G398"/>
  <c r="G397"/>
  <c r="G396"/>
  <c r="G395"/>
  <c r="G394"/>
  <c r="G393"/>
  <c r="G392"/>
  <c r="G391"/>
  <c r="G390"/>
  <c r="G389"/>
  <c r="G388"/>
  <c r="G387"/>
  <c r="G386"/>
  <c r="G385"/>
  <c r="G384"/>
  <c r="G383"/>
  <c r="G382"/>
  <c r="G381"/>
  <c r="G380"/>
  <c r="I379"/>
  <c r="G379"/>
  <c r="G378"/>
  <c r="G377"/>
  <c r="G376"/>
  <c r="G375"/>
  <c r="I374"/>
  <c r="G374"/>
  <c r="I373"/>
  <c r="G373"/>
  <c r="G372"/>
  <c r="I371"/>
  <c r="G371"/>
  <c r="I370"/>
  <c r="G370"/>
  <c r="G369"/>
  <c r="G368"/>
  <c r="G367"/>
  <c r="G366"/>
  <c r="G365"/>
  <c r="I364"/>
  <c r="G364"/>
  <c r="G363"/>
  <c r="G362"/>
  <c r="G361"/>
  <c r="G360"/>
  <c r="G359"/>
  <c r="G358"/>
  <c r="G357"/>
  <c r="G356"/>
  <c r="G355"/>
  <c r="G354"/>
  <c r="G353"/>
  <c r="G352"/>
  <c r="G351"/>
  <c r="G350"/>
  <c r="G349"/>
  <c r="G348"/>
  <c r="G347"/>
  <c r="G346"/>
  <c r="G345"/>
  <c r="G344"/>
  <c r="G343"/>
  <c r="G342"/>
  <c r="G341"/>
  <c r="I340"/>
  <c r="G340"/>
  <c r="I339"/>
  <c r="G339"/>
  <c r="G338"/>
  <c r="G337"/>
  <c r="G336"/>
  <c r="G335"/>
  <c r="G334"/>
  <c r="G333"/>
  <c r="G332"/>
  <c r="G331"/>
  <c r="G330"/>
  <c r="G329"/>
  <c r="I328"/>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I73"/>
  <c r="G73"/>
  <c r="G72"/>
  <c r="G71"/>
  <c r="G70"/>
  <c r="G69"/>
  <c r="G68"/>
  <c r="G67"/>
  <c r="G66"/>
  <c r="G65"/>
  <c r="G64"/>
  <c r="G63"/>
  <c r="G62"/>
  <c r="G61"/>
  <c r="G60"/>
  <c r="G59"/>
  <c r="G58"/>
  <c r="I57"/>
  <c r="G57"/>
  <c r="G56"/>
  <c r="G55"/>
  <c r="G54"/>
  <c r="I53"/>
  <c r="G53"/>
  <c r="G52"/>
  <c r="G51"/>
  <c r="G50"/>
  <c r="I49"/>
  <c r="G49"/>
  <c r="G48"/>
  <c r="G47"/>
  <c r="G46"/>
  <c r="G45"/>
  <c r="G44"/>
  <c r="G43"/>
  <c r="G42"/>
  <c r="G41"/>
  <c r="G40"/>
  <c r="G39"/>
  <c r="G38"/>
  <c r="G37"/>
  <c r="G36"/>
  <c r="G35"/>
  <c r="G34"/>
  <c r="G33"/>
  <c r="G32"/>
  <c r="G31"/>
  <c r="G30"/>
  <c r="G29"/>
  <c r="G28"/>
  <c r="G27"/>
  <c r="G26"/>
  <c r="G25"/>
  <c r="G24"/>
  <c r="G23"/>
  <c r="G22"/>
  <c r="G21"/>
  <c r="G20"/>
  <c r="G19"/>
  <c r="G18"/>
  <c r="G17"/>
  <c r="I16"/>
  <c r="G16"/>
  <c r="G15"/>
  <c r="G14"/>
  <c r="G13"/>
  <c r="G12"/>
  <c r="G11"/>
  <c r="G10"/>
  <c r="G9"/>
  <c r="G8"/>
  <c r="G7"/>
  <c r="G6"/>
  <c r="G5"/>
  <c r="G4"/>
  <c r="K2991" l="1"/>
  <c r="I2991"/>
</calcChain>
</file>

<file path=xl/comments1.xml><?xml version="1.0" encoding="utf-8"?>
<comments xmlns="http://schemas.openxmlformats.org/spreadsheetml/2006/main">
  <authors>
    <author>Author</author>
  </authors>
  <commentList>
    <comment ref="K25" authorId="0">
      <text>
        <r>
          <rPr>
            <sz val="9"/>
            <color indexed="81"/>
            <rFont val="Tahoma"/>
            <family val="2"/>
          </rPr>
          <t xml:space="preserve">Rs. 18.40 L reqd I fPlatform improvement is included
</t>
        </r>
      </text>
    </comment>
    <comment ref="J710" authorId="0">
      <text>
        <r>
          <rPr>
            <b/>
            <sz val="9"/>
            <color indexed="81"/>
            <rFont val="Tahoma"/>
            <family val="2"/>
          </rPr>
          <t>new bridge</t>
        </r>
        <r>
          <rPr>
            <sz val="9"/>
            <color indexed="81"/>
            <rFont val="Tahoma"/>
            <family val="2"/>
          </rPr>
          <t xml:space="preserve">
</t>
        </r>
      </text>
    </comment>
    <comment ref="J800" authorId="0">
      <text>
        <r>
          <rPr>
            <b/>
            <sz val="9"/>
            <color indexed="81"/>
            <rFont val="Tahoma"/>
            <family val="2"/>
          </rPr>
          <t>new bridge</t>
        </r>
        <r>
          <rPr>
            <sz val="9"/>
            <color indexed="81"/>
            <rFont val="Tahoma"/>
            <family val="2"/>
          </rPr>
          <t xml:space="preserve">
</t>
        </r>
      </text>
    </comment>
    <comment ref="J801" authorId="0">
      <text>
        <r>
          <rPr>
            <b/>
            <sz val="9"/>
            <color indexed="81"/>
            <rFont val="Tahoma"/>
            <family val="2"/>
          </rPr>
          <t>new bridge</t>
        </r>
        <r>
          <rPr>
            <sz val="9"/>
            <color indexed="81"/>
            <rFont val="Tahoma"/>
            <family val="2"/>
          </rPr>
          <t xml:space="preserve">
</t>
        </r>
      </text>
    </comment>
    <comment ref="J802" authorId="0">
      <text>
        <r>
          <rPr>
            <b/>
            <sz val="9"/>
            <color indexed="81"/>
            <rFont val="Tahoma"/>
            <family val="2"/>
          </rPr>
          <t>new bridge</t>
        </r>
        <r>
          <rPr>
            <sz val="9"/>
            <color indexed="81"/>
            <rFont val="Tahoma"/>
            <family val="2"/>
          </rPr>
          <t xml:space="preserve">
</t>
        </r>
      </text>
    </comment>
    <comment ref="J804" authorId="0">
      <text>
        <r>
          <rPr>
            <b/>
            <sz val="9"/>
            <color indexed="81"/>
            <rFont val="Tahoma"/>
            <family val="2"/>
          </rPr>
          <t>new bridge</t>
        </r>
        <r>
          <rPr>
            <sz val="9"/>
            <color indexed="81"/>
            <rFont val="Tahoma"/>
            <family val="2"/>
          </rPr>
          <t xml:space="preserve">
</t>
        </r>
      </text>
    </comment>
    <comment ref="J805" authorId="0">
      <text>
        <r>
          <rPr>
            <b/>
            <sz val="9"/>
            <color indexed="81"/>
            <rFont val="Tahoma"/>
            <family val="2"/>
          </rPr>
          <t>new bridge</t>
        </r>
        <r>
          <rPr>
            <sz val="9"/>
            <color indexed="81"/>
            <rFont val="Tahoma"/>
            <family val="2"/>
          </rPr>
          <t xml:space="preserve">
</t>
        </r>
      </text>
    </comment>
    <comment ref="J806" authorId="0">
      <text>
        <r>
          <rPr>
            <b/>
            <sz val="9"/>
            <color indexed="81"/>
            <rFont val="Tahoma"/>
            <family val="2"/>
          </rPr>
          <t>new bridge</t>
        </r>
        <r>
          <rPr>
            <sz val="9"/>
            <color indexed="81"/>
            <rFont val="Tahoma"/>
            <family val="2"/>
          </rPr>
          <t xml:space="preserve">
</t>
        </r>
      </text>
    </comment>
    <comment ref="J807" authorId="0">
      <text>
        <r>
          <rPr>
            <b/>
            <sz val="9"/>
            <color indexed="81"/>
            <rFont val="Tahoma"/>
            <family val="2"/>
          </rPr>
          <t>new bridge</t>
        </r>
        <r>
          <rPr>
            <sz val="9"/>
            <color indexed="81"/>
            <rFont val="Tahoma"/>
            <family val="2"/>
          </rPr>
          <t xml:space="preserve">
</t>
        </r>
      </text>
    </comment>
    <comment ref="K1790" authorId="0">
      <text>
        <r>
          <rPr>
            <b/>
            <sz val="9"/>
            <color indexed="81"/>
            <rFont val="Tahoma"/>
            <family val="2"/>
          </rPr>
          <t>Author:</t>
        </r>
        <r>
          <rPr>
            <sz val="9"/>
            <color indexed="81"/>
            <rFont val="Tahoma"/>
            <family val="2"/>
          </rPr>
          <t xml:space="preserve">
old amount115.90</t>
        </r>
      </text>
    </comment>
    <comment ref="K2355" authorId="0">
      <text>
        <r>
          <rPr>
            <b/>
            <sz val="9"/>
            <color indexed="81"/>
            <rFont val="Tahoma"/>
            <family val="2"/>
          </rPr>
          <t>Author:</t>
        </r>
        <r>
          <rPr>
            <sz val="9"/>
            <color indexed="81"/>
            <rFont val="Tahoma"/>
            <family val="2"/>
          </rPr>
          <t xml:space="preserve">
Add GB Meeting list sanction
</t>
        </r>
      </text>
    </comment>
    <comment ref="I2625" authorId="0">
      <text>
        <r>
          <rPr>
            <b/>
            <sz val="9"/>
            <color indexed="81"/>
            <rFont val="Tahoma"/>
            <family val="2"/>
          </rPr>
          <t>length may increase</t>
        </r>
        <r>
          <rPr>
            <sz val="9"/>
            <color indexed="81"/>
            <rFont val="Tahoma"/>
            <family val="2"/>
          </rPr>
          <t xml:space="preserve">
</t>
        </r>
      </text>
    </comment>
    <comment ref="K2625" authorId="0">
      <text>
        <r>
          <rPr>
            <b/>
            <sz val="9"/>
            <color indexed="81"/>
            <rFont val="Tahoma"/>
            <family val="2"/>
          </rPr>
          <t>Author:</t>
        </r>
        <r>
          <rPr>
            <sz val="9"/>
            <color indexed="81"/>
            <rFont val="Tahoma"/>
            <family val="2"/>
          </rPr>
          <t xml:space="preserve">
Corrigendum</t>
        </r>
      </text>
    </comment>
  </commentList>
</comments>
</file>

<file path=xl/sharedStrings.xml><?xml version="1.0" encoding="utf-8"?>
<sst xmlns="http://schemas.openxmlformats.org/spreadsheetml/2006/main" count="12018" uniqueCount="3105">
  <si>
    <t>Name of Division</t>
  </si>
  <si>
    <t>Rangia Rural Rd Divn</t>
  </si>
  <si>
    <t>Guwahati City Divn No-I</t>
  </si>
  <si>
    <t>Guwahati City Divn No-II</t>
  </si>
  <si>
    <t>Guwahati City Divn No-III</t>
  </si>
  <si>
    <t>Guwahati Road Division</t>
  </si>
  <si>
    <t>Udalguri Rural Rd Divn</t>
  </si>
  <si>
    <t>Jorhat RR Division</t>
  </si>
  <si>
    <t>Goalpara RR Division</t>
  </si>
  <si>
    <t>Nagaon RR Division</t>
  </si>
  <si>
    <t>Nagaon SR Division</t>
  </si>
  <si>
    <t>Morigaon RR Division</t>
  </si>
  <si>
    <t>Mangaldai State Rd Divn</t>
  </si>
  <si>
    <t>Sonitpur Rural Road Division</t>
  </si>
  <si>
    <t>Udalguri</t>
  </si>
  <si>
    <t>Financial Year</t>
  </si>
  <si>
    <t>Head of Account</t>
  </si>
  <si>
    <t>2016-17</t>
  </si>
  <si>
    <t>5497 -Financial Support for maint.of State Road by PWRD ( Assam Road Mainteanance Fund)</t>
  </si>
  <si>
    <t>Assam Road Maintenance Fund during 2016-17</t>
  </si>
  <si>
    <t>District</t>
  </si>
  <si>
    <t>Name of Divn</t>
  </si>
  <si>
    <t>Name of Works</t>
  </si>
  <si>
    <t>No of SPT bridge</t>
  </si>
  <si>
    <t>Baska</t>
  </si>
  <si>
    <t>Mushalpur R&amp;B Divn</t>
  </si>
  <si>
    <t xml:space="preserve">Construction of Approach Road of RCC Bridge No 6/1 over river Puthimari at Dhekiputa </t>
  </si>
  <si>
    <t xml:space="preserve">Repair to Jabrangpara village road from Chariali Ramgaon Nagrijui Road to Betagaon </t>
  </si>
  <si>
    <t xml:space="preserve">Repair of  of Kasubari NaokataPatharighat Road </t>
  </si>
  <si>
    <t xml:space="preserve">Repair to Jabrangpara to Barnadirpar Road </t>
  </si>
  <si>
    <t>Barpeta</t>
  </si>
  <si>
    <t>Barpeta Rural Rd Divn</t>
  </si>
  <si>
    <t>Repair to Patacharkuchi Anchali Road</t>
  </si>
  <si>
    <t>Nalbari</t>
  </si>
  <si>
    <t>Nalbari Rural Rd Divn</t>
  </si>
  <si>
    <t>Nalbari Rural Road Division</t>
  </si>
  <si>
    <t>Repair to Tihu Lochima Road</t>
  </si>
  <si>
    <t>Repair to Sarthebari Belbari Road via Nasatra  Ashram Road including repair of timber bridge</t>
  </si>
  <si>
    <t>Barpeta State Rd Divn</t>
  </si>
  <si>
    <t>Repair to road from Barpetaroad to Bashbari leading to Manas Sanctuary</t>
  </si>
  <si>
    <t xml:space="preserve">Repair to SPT Bridge No 2/1 on Naligaon Pithadi Road </t>
  </si>
  <si>
    <t>Repairing of SPT Bridge No 2/1 on Mandia Dongra Road</t>
  </si>
  <si>
    <t>Bongaigaon</t>
  </si>
  <si>
    <t>Bongaigaon Rural Rd Divn</t>
  </si>
  <si>
    <t xml:space="preserve">Repair to Basugaon Barsora PMGSY Road (Pkg No. AS-02 26) </t>
  </si>
  <si>
    <t>Cachar</t>
  </si>
  <si>
    <t>Silchar Rural Rd Divn</t>
  </si>
  <si>
    <t>Repair &amp; Rehabilitation of Chincoorie Road</t>
  </si>
  <si>
    <t>Darrang</t>
  </si>
  <si>
    <t>Mangaldoi State Rd Divn</t>
  </si>
  <si>
    <t>Mangaldai Bhutiachang road (Ch 12335.00m to Ch 40000.00m)</t>
  </si>
  <si>
    <t>Dhemaji</t>
  </si>
  <si>
    <t>Dhemaji Rural Rd Divn</t>
  </si>
  <si>
    <t>Repairing of road from Handique Gaon to Sahitya Sabha Pandal via Gwjwnpur by e/W and Gravelling</t>
  </si>
  <si>
    <t>Repairing of road from Borimuri to Sahitya Sabha Pandal via Uifa Tiniali by E/W and gravelling</t>
  </si>
  <si>
    <t>Repairing of road from Railway crossing  to Sahitya Sabha Pandal via Hagma Chapari by E/W and gravelling</t>
  </si>
  <si>
    <t>Repairing of road from Dolongguri  to Sahitya Sabha Pandal ( crossing NH-15)by E/W and gravelling</t>
  </si>
  <si>
    <t>Dhubri</t>
  </si>
  <si>
    <t>Dhubri Rural Rd Divn</t>
  </si>
  <si>
    <t>Repair to Agamani Satrasal Road</t>
  </si>
  <si>
    <t>Dibrugarh</t>
  </si>
  <si>
    <t>Dibrugarh Rural Rd Divn</t>
  </si>
  <si>
    <t>Repair to  Dibrugarh Airport Road (Mohanbari Approach Road)</t>
  </si>
  <si>
    <t>Golaghat</t>
  </si>
  <si>
    <t>Sarupathar Rural Rd Divn</t>
  </si>
  <si>
    <t xml:space="preserve">Improvement  of road including construction of RCC covered drain and HP culvert leading to ancestral house of the martyr Kushal Konwar </t>
  </si>
  <si>
    <t>Jorhat</t>
  </si>
  <si>
    <t>Jorhat State Rd Divn</t>
  </si>
  <si>
    <t>Repair to Jorhat Neemati Road ( Ch 0 Km to 12.50 Km)</t>
  </si>
  <si>
    <t>Repair to Neemati Ghat Approach Road ( Ch 12.50 Km to 13.50 Km)</t>
  </si>
  <si>
    <t>Repair &amp; rehabilitation of KB Road, Borpatra Road, K.K. Handique Road, D.C. Approach Road, Airport Road for VVIP programme</t>
  </si>
  <si>
    <t>Kamrup M</t>
  </si>
  <si>
    <t>Repair to GNB Road ( Ch 0.00 to 3.06 Km)</t>
  </si>
  <si>
    <t xml:space="preserve">Repair to RG Barua Road </t>
  </si>
  <si>
    <t>Repair to GS Road at Guwahati</t>
  </si>
  <si>
    <t>Repair to Guwahati Medical college approach Road</t>
  </si>
  <si>
    <t>Repair to Rupnagar Birubari Road</t>
  </si>
  <si>
    <t>Repair to ASEB Road at Guwahati</t>
  </si>
  <si>
    <t>Repair to B. K. Kakati Road at Guwahati</t>
  </si>
  <si>
    <t>Repair to  Sati Joymati Road at Guwahati</t>
  </si>
  <si>
    <t>Repair to R. K. Choudhury Road at Guwahati</t>
  </si>
  <si>
    <t>Repair to Sree Nagar Road at Guwahati</t>
  </si>
  <si>
    <t>Repair to Nabagraha Road at Guwahati</t>
  </si>
  <si>
    <t>Repair to Nabagraha Smashan to Nabagraha Temple Road at Guwahati</t>
  </si>
  <si>
    <t>Repair to Meghdoot Bhaban Road at Guwahati</t>
  </si>
  <si>
    <t>Repair to MG Road at Guwahati</t>
  </si>
  <si>
    <t>Repair to Don Bosco School Road at Guwahati</t>
  </si>
  <si>
    <t>Repair to  South Sarania Main Road (from Ulubari Point to Gandhi Mandap)</t>
  </si>
  <si>
    <t>Repair to Hem Barua Road</t>
  </si>
  <si>
    <t>Repair to Brahmaputra Guest House Approach Road</t>
  </si>
  <si>
    <t xml:space="preserve">Repair to Bye lane No 3 of Horse Race Road ( Ch.0.00 m to 230.00m </t>
  </si>
  <si>
    <t xml:space="preserve">Repair to Jonaki Nagar Path at Saukuchi Right side bylane of GG Road </t>
  </si>
  <si>
    <t>Repair to Sewali Path at Hatigaon</t>
  </si>
  <si>
    <t>Repair to  Madhabdeb Road Path (bye  lane 19) at Lakhiminagar, Hatigaon</t>
  </si>
  <si>
    <t>Repair to Rajgarh Road from Ch 1130 m to Ch 2020 m ( providing ICBP, BUSG, BM &amp; SDBC)</t>
  </si>
  <si>
    <t>Providing bamboo barricading, cleaning , painting of Helipad at Sarusajai Stadium for visit of Hon'ble PM on India on 24.05.2016.</t>
  </si>
  <si>
    <t>Construction of Helipad at Sarusajai Stadium for the ensuing visit of Hon'ble PM from 19.01.2016 to 05.02.2016</t>
  </si>
  <si>
    <t>Repair to  Saraswati Path at Panbazar, Guwahati</t>
  </si>
  <si>
    <t>Repair &amp; maintenance of Faguna Rabha Path connecting to Jyoti Path at Jatia ( Ch. 58.00m to Ch 161.00m)</t>
  </si>
  <si>
    <t>Repair &amp; Maintenance of Nawjan Road at Uzanbazar</t>
  </si>
  <si>
    <t>Repairing &amp; Replacement of damaged manhole slabs on existing various covered drains  on 21 Nos of roads for 2016-17</t>
  </si>
  <si>
    <t>Repair to Amulya Path at Guwahati</t>
  </si>
  <si>
    <t>Improvement of balance portion of Bishnujyoti Path from Ch. 1100.00m to Ch. 1230.00m at Hatigaon</t>
  </si>
  <si>
    <t>Repairs of Kahilipara Lalganesh Road (L=5200Mtr.) by (Providing Road Marking &amp; Retro-reflective Sign Board, RPM etc).</t>
  </si>
  <si>
    <t>Repairs of East &amp; West Bank  Dighali Pukhuri Road and GNB Road by (Providing Road Marking &amp; Retro-reflective Sign Board, RPM etc).</t>
  </si>
  <si>
    <t>Repairs of M.G. Road (from Bharalumukh to Latasil) (L=3130Mtr.) by (Providing Road Marking &amp; Retro-reflective Sign Board, RPM etc).</t>
  </si>
  <si>
    <t>Providing Retro-reflective Sign Board, RPM, Median Marker, Zebra Marking etc. on R.G. Boruah Road (From Zoo Tiniali to Ganeshguri) (L=3140Mtrs.).  (In connection with PIL case No. 44/2011).</t>
  </si>
  <si>
    <r>
      <t xml:space="preserve">Providing Retro-reflective Sign Board, RPM, Median Marker, Zebra Marking etc. on M.G. Road (From Bharalmukh to High Court) (L=3200Mtrs.) </t>
    </r>
    <r>
      <rPr>
        <sz val="11"/>
        <color rgb="FF000000"/>
        <rFont val="Calibri"/>
        <family val="2"/>
        <scheme val="minor"/>
      </rPr>
      <t>(In connection with PIL case No. 44/2011).</t>
    </r>
  </si>
  <si>
    <t>Providing Retro-reflective Sign Board, RPM, Median Marker, Zebra Marking etc. on G.N.B. Road to Chandmari Police Point (L=3200Mtrs.) (In connection with PIL case No. 44/2011).</t>
  </si>
  <si>
    <t>Providing Retro-reflective Sign Board, RPM, Median Marker, Zebra Marking etc. on G.S. Road (L=6300Mtrs.).(In connection with PIL case No. 44/2011).</t>
  </si>
  <si>
    <t xml:space="preserve">Providing road furniture, bus bay marking in GS Road from Ch 0.00m to Ch 11373.00m </t>
  </si>
  <si>
    <t xml:space="preserve">Reapir of Narakasur Namghasr connecting road at Kahilipara </t>
  </si>
  <si>
    <t>Repair to B.N. Saikia Road</t>
  </si>
  <si>
    <t>Repair to RP Road</t>
  </si>
  <si>
    <t>Repair to Rupkonwar Jyotiprasad agarwalla Road</t>
  </si>
  <si>
    <t>Repair to GS Road</t>
  </si>
  <si>
    <t>Repair to Dispur Narengi Road</t>
  </si>
  <si>
    <t xml:space="preserve">Repair to Rukmininagar Balibat Road including Anupam Path </t>
  </si>
  <si>
    <t>Repair to Mathura Dwaraka Road ( Ch 0 to 1.20 Km and Ch 1.14 to 1.70 Km)</t>
  </si>
  <si>
    <t>Repair to Dr Zakir Hussain Road</t>
  </si>
  <si>
    <t>Repair to Luit Path</t>
  </si>
  <si>
    <t>Repair to Jiban Krishna Path</t>
  </si>
  <si>
    <t>Repair to Pragati Path &amp; its bylane at Hatigaon</t>
  </si>
  <si>
    <t>Repair &amp; Rehabilitation of Ashok Path and its byelane at Survey</t>
  </si>
  <si>
    <t>Repair to Man Nandi Path Chachal from Ch 0.00m to Ch 100.00m</t>
  </si>
  <si>
    <t>Repair &amp; Maintenance of Sai Baba Mandir Approch road ( Ch. 0.00m to 760.00m)</t>
  </si>
  <si>
    <t>Improvement of 1st RHS Bye Lane of Manik Nagar Road at RG Baruarh Road (Ch. 0.00m to Ch 114.00 m)</t>
  </si>
  <si>
    <t>Improvement of Harendra Daimary Path at Bhetapara Ghoramara</t>
  </si>
  <si>
    <t>Repair to Improvement of Sub byelane of Naboday Nagar 7th Byelane at Patorkuchi</t>
  </si>
  <si>
    <t>Reapair of  Sumitrapur Nabo Milan Upa-path</t>
  </si>
  <si>
    <t>Repair of 1st Bye lane  (East) of S.K. Barua Road at Rukminigaon</t>
  </si>
  <si>
    <t>Repair to Kalindripriya Path at Japorigog</t>
  </si>
  <si>
    <t>Maintenance &amp; Repair of AG's Office Approach Road at Beltola</t>
  </si>
  <si>
    <t xml:space="preserve">Providing Spring Post on Dr. R.P. Road </t>
  </si>
  <si>
    <t>Maintenance &amp; Repair of Sixmile Jayanagar Road and GS Road ( providing road marking, signage, RPM, etc. from Sixmile to Petrol Pump at Jayanagar</t>
  </si>
  <si>
    <t>Repair of Subarna Path at Chachal</t>
  </si>
  <si>
    <t>Hatigaon Beltola Sanjogi Path (From Ch 0.00m to Ch 126.00m) &amp; Ch 200.00m  to Ch 328.00m) and Byelane No-I</t>
  </si>
  <si>
    <t>Repair to Sukuri Rabha Byelane No 3</t>
  </si>
  <si>
    <t>Repair to Chandika Mandir Path</t>
  </si>
  <si>
    <t>Repair to Niribili Path at Ghoramara</t>
  </si>
  <si>
    <t xml:space="preserve">Repair to 3 rd  Byelane  of Chachal Road (Opp Citizen Apartment) </t>
  </si>
  <si>
    <t>Repair to Chaturbhuj Namghar Path connecting Jayanagar Path and August Kranti Road</t>
  </si>
  <si>
    <t>Repairs of Beltola Khanapara Road (L=2800Mtr.) by (Providing Retro-reflective Sign Board, RPM Median Marker etc). (In connection with PIL case No. 44/2011).</t>
  </si>
  <si>
    <t>Providing Retro-reflective Sign Board, RPM, Median Marker, Zebra Marking etc. on BP Chaliha Road (Khanapara Narengi Express Highway) (L=6347Mtrs.) (In connection with PIL case No. 44/2011).</t>
  </si>
  <si>
    <t>Providing Retro-reflective Sign Board, RPM, Median Marker, Zebra Marking etc. on Dr. B.N. Saikia Road (L=3250Mtrs.) (In connection with PIL case No. 44/2011).</t>
  </si>
  <si>
    <t>Providing Retro-reflective Sign Board, RPM, Median Marker, Zebra Marking etc. on Dr. R.P. Road (L=1400Mtrs.) (In connection with PIL case No. 44/2011).</t>
  </si>
  <si>
    <t>Providing Retro-reflective Sign Board, RPM, Median Marker, Zebra Marking etc. on Hatigaon Bhetapara Road (L=3531Mtrs.).(In connection with PIL case No. 44/2011).</t>
  </si>
  <si>
    <t>Providing Retro-reflective Sign Board, RPM, Median Marker, Zebra Marking etc. on Sixmile Jayanagar Tripura Road (L=2000Mtrs.).(In connection with PIL case No. 44/2011).</t>
  </si>
  <si>
    <t>Providing Retro-reflective Sign Board, RPM, Median Marker, Zebra Marking etc. on Rupkuwar Jyoti Prasad Agarwala Road (L=2700Mtrs.)  (In connection with PIL case No. 44/2011).</t>
  </si>
  <si>
    <t xml:space="preserve">Repairs and Renovation of Juripar Road (Ch.0.00 to 1500.00(Providing fitting fixing of Rubberised Speed Breaker &amp; Retro Reflective Road Sign Board. </t>
  </si>
  <si>
    <t>Repair to GNB Road ( from Chandmari Flyover to Noonnmati)</t>
  </si>
  <si>
    <t>Repair to Mother Teressa Road</t>
  </si>
  <si>
    <t>Repair to Byelane 2 Rajgarh Road</t>
  </si>
  <si>
    <t>Repair to Byelane 3 Rajgarh Road</t>
  </si>
  <si>
    <t>Repair to Bye Lane No-4 of Pub-Sarania Main Road</t>
  </si>
  <si>
    <t xml:space="preserve">Repair of Hriday Ranjan Path ( 6th Byelane West ) of Zoo Road Tiniali (Decora Tent House) </t>
  </si>
  <si>
    <t>Repair to Lachit Nagar Road</t>
  </si>
  <si>
    <t xml:space="preserve">Repair to Guwahati Sonapur to Sixmile Panjabari Road ( repair to SPT Beidge No 3/1) </t>
  </si>
  <si>
    <t>Providing Road Marking, Retro-reflective Sign Board, RPM, Median Marker, Zebra Marking etc. on Chandmari Police Point towards Commerce College (L=500Mtrs.)</t>
  </si>
  <si>
    <t>Kamrup R</t>
  </si>
  <si>
    <t>Guwahati Rd Divn</t>
  </si>
  <si>
    <t xml:space="preserve">Repair to Guwahati Sonapur Road ( Pathar Quarry to Satgaon Army Cantonment Gate) from Ch. 7000.00m to Ch 8800.00m </t>
  </si>
  <si>
    <t>N. Guwahati State Rd Divn</t>
  </si>
  <si>
    <t>Repair to Pandu Port Road</t>
  </si>
  <si>
    <t>Repair to T.R. Phookan Road</t>
  </si>
  <si>
    <t>Repair to Kamalpur Morrowa Road</t>
  </si>
  <si>
    <t>Repair to East Kamakhya Colony Bye-Lane Drain</t>
  </si>
  <si>
    <t>Repair to Azad Hind Club (Horizon Colony) Road</t>
  </si>
  <si>
    <t>Joy Hind Club Road</t>
  </si>
  <si>
    <t xml:space="preserve"> New Colony Lalmati Main Road</t>
  </si>
  <si>
    <t>Amardeep Club Link Drain</t>
  </si>
  <si>
    <t xml:space="preserve"> Ananda Nagar Bye-Lane No.3(Soni Mandir) </t>
  </si>
  <si>
    <t>Joymati Nagar Bye-Lane No.1 Road</t>
  </si>
  <si>
    <t xml:space="preserve"> Joymati Nagar Bye-Lane No.9 Road</t>
  </si>
  <si>
    <t>Joymati Nagar Bye-Lane No.10 Road</t>
  </si>
  <si>
    <t>Joymati Nagar Bye-Lane No.11 Road</t>
  </si>
  <si>
    <t>Sankar Nagar Bye-Lane No.3 Road</t>
  </si>
  <si>
    <t>Sankar Nagar Bye-Lane No.4 Road</t>
  </si>
  <si>
    <t>Saikia Nursing home Bye-Lane Road (Katiadolong)</t>
  </si>
  <si>
    <t xml:space="preserve"> Adabari Upper Colony &amp; Durga Mandap</t>
  </si>
  <si>
    <t>BBC Colony Bye-Lane No.1 Road</t>
  </si>
  <si>
    <t>BBC Colony Bye-Lane No.3 Road</t>
  </si>
  <si>
    <t xml:space="preserve"> BBC Colony Bye-Lane No.5 Road </t>
  </si>
  <si>
    <t>Joymati Nagar Bye-Lane No.3B</t>
  </si>
  <si>
    <t>Joymati Nagar main road incl.RCC drain with cover slab</t>
  </si>
  <si>
    <t>Joymati Nagar Bye-Lane No.18  incld..sub bye-lane 1</t>
  </si>
  <si>
    <t>Joymati Nagar Bye-Lane No.19  incld.brick wall</t>
  </si>
  <si>
    <t>Joymati Nagar Bye-Lane No.2 A</t>
  </si>
  <si>
    <t>Bye-Lane of Sankar Nagar bye-lane 4</t>
  </si>
  <si>
    <t>No.5 Colony bye-lane near sun-shine club</t>
  </si>
  <si>
    <t>No.3 Colony Road</t>
  </si>
  <si>
    <t>No.3 Colony bye-lane-1 including drain</t>
  </si>
  <si>
    <t>No.3 Colony bye-lane- drain</t>
  </si>
  <si>
    <t>New Adabari Colony main road</t>
  </si>
  <si>
    <t>Bazar link road No.3 Colony</t>
  </si>
  <si>
    <t>Pandu Bazar Road incl.RCC drain</t>
  </si>
  <si>
    <t>Joymati Nagar Bye-Lane-13 Road(New road)</t>
  </si>
  <si>
    <t>Brick Drain near Milestone Apartment</t>
  </si>
  <si>
    <t>Bye-Lane  Road opposite Iddgah field</t>
  </si>
  <si>
    <t>Dhona Saikh Bye-Lane Road</t>
  </si>
  <si>
    <t>Drain back side of PNB</t>
  </si>
  <si>
    <t>Kailash Nagar Bye-Lane No.2 Road</t>
  </si>
  <si>
    <t xml:space="preserve"> Kailash Nagar Tubewell Par Drain</t>
  </si>
  <si>
    <t>Kamakhya Nagar Main Road</t>
  </si>
  <si>
    <t xml:space="preserve"> Dhubuni Buri Drain to Kailash Nagar </t>
  </si>
  <si>
    <t xml:space="preserve"> Pub Namghar Bye-Lane at Boripara Road  </t>
  </si>
  <si>
    <t>Road inside Pandav Nagar near Binod Das house</t>
  </si>
  <si>
    <t>Road Near NYS</t>
  </si>
  <si>
    <t>Triangular Colony(Entrance) Bye-Lane-1</t>
  </si>
  <si>
    <t xml:space="preserve"> Bharalipara  Road</t>
  </si>
  <si>
    <t xml:space="preserve">2 Nos.Bye-Lane near Bidya Mandir Field </t>
  </si>
  <si>
    <t xml:space="preserve"> Bye-Lane Road of Saikia Nursing home</t>
  </si>
  <si>
    <t>Bye-Lane Road opposite Milestone Apartment</t>
  </si>
  <si>
    <t>bye-lane No.1 &amp; 2  near Accounts Colony (BG Colony)</t>
  </si>
  <si>
    <t>Road near Accounts Collony Over Bridge</t>
  </si>
  <si>
    <t xml:space="preserve"> Drain near Manasha Mandir Rest Camp (Horizon Colony) </t>
  </si>
  <si>
    <t xml:space="preserve"> RCC Drain with Cover slab at Missionpara Road</t>
  </si>
  <si>
    <t>Missionpara Sani Mandir Road</t>
  </si>
  <si>
    <t xml:space="preserve"> Road near Pandu College Union</t>
  </si>
  <si>
    <t>Rest Camp Post Office near UPA Club</t>
  </si>
  <si>
    <t xml:space="preserve"> Roads near CC Club Accounts Colony</t>
  </si>
  <si>
    <t xml:space="preserve"> Roads back side of Sikha Niketon School</t>
  </si>
  <si>
    <t>Step Road opposite Priya Gupta Memorial</t>
  </si>
  <si>
    <t>2 Nos.Bye-Lane near Bidya Mandir Field</t>
  </si>
  <si>
    <t>2 Nos.Bye-Lane opposite Amar Sangha</t>
  </si>
  <si>
    <t xml:space="preserve"> Road near Sani Mandir inside of Boro-Bazar</t>
  </si>
  <si>
    <t xml:space="preserve"> Bye-Lane of Shuttle Gate infront of Railway station</t>
  </si>
  <si>
    <t xml:space="preserve"> Accounts Colony ( Near B.R.Ambedkar)</t>
  </si>
  <si>
    <t xml:space="preserve"> Repairs inside Road of Ram Mandir</t>
  </si>
  <si>
    <t>Repairs of   of Shuttle Gate  Bye -Lane Road</t>
  </si>
  <si>
    <t xml:space="preserve">Road near Sani Mandir inside of Boro-Bazar </t>
  </si>
  <si>
    <t>Shuttle Gate Main Road</t>
  </si>
  <si>
    <t>Brick masonry open Drain near Prantik club</t>
  </si>
  <si>
    <t>Chanapatty down path</t>
  </si>
  <si>
    <t>Chanapatty  Road</t>
  </si>
  <si>
    <t>Brick masonry open drain at Chanapatty bye-lane</t>
  </si>
  <si>
    <t>Udayan Sangha Path at west Kamakhya</t>
  </si>
  <si>
    <t>Grammya Nagar Road including Raising of drain wall</t>
  </si>
  <si>
    <t xml:space="preserve">Bye-Lane back side of Hari OM Mandir at water Colony </t>
  </si>
  <si>
    <t xml:space="preserve"> Missionpara LHS  Bye-Lane infront of Vivekananda Pathackakra</t>
  </si>
  <si>
    <t>East Kamakhya Colony Nizarapar Bye-Lane-1</t>
  </si>
  <si>
    <t>Borobazar Arunu Dey Bye-Lane</t>
  </si>
  <si>
    <t>Koch Bihari Patty Road at College Gate</t>
  </si>
  <si>
    <t xml:space="preserve"> Puran Para Road including brick drain</t>
  </si>
  <si>
    <t xml:space="preserve"> Ramkrishna Missionpara bye-lane No.1 &amp; 2 </t>
  </si>
  <si>
    <t>Pachim Kamakhya Ganeshguri road incl.drain,R.wall.</t>
  </si>
  <si>
    <t xml:space="preserve"> Kamakhya Colony Sarma Garden road incl.drain</t>
  </si>
  <si>
    <t>East Kamakhya Colony Bye-Lane-2 incl.drain</t>
  </si>
  <si>
    <t>East Kamakhya Colony Bye-Lane-1 incl.drain</t>
  </si>
  <si>
    <t>East Kamakhya Colony via Kali Mandir road incl.drain</t>
  </si>
  <si>
    <t>East Kamakhya Colony  Main  road incl.RCC drain with Cov.</t>
  </si>
  <si>
    <t>Providing Pipe railing on the footpath from Bharalumukh to   Jalukbari and VIP road at Azara.(L=1464.70m).</t>
  </si>
  <si>
    <t>Construction of Median Block &amp; Repairing of Central verge, at A.T. Road from Ch.1740.00m to Ch.8050.00m.</t>
  </si>
  <si>
    <t>Painting of Median, Footpath edge &amp; Railing, Central  Verge, Tree girth and Jungle Cutting, Cleaning of Median     and Road side debries and Road Marking in Zebra crossing  on A.T Road.(L=6280.00m)</t>
  </si>
  <si>
    <t>Repairs to Kamakhya Temple Road &amp; Pandu Feeder Road.</t>
  </si>
  <si>
    <t>Repairing of A.T. Road from Maligaon Charali to &amp; PNGB    Road by WBM Patching and Bituminous Cold Mix   Carpeting. (L=2150.00m)</t>
  </si>
  <si>
    <t>Repairing of Existing Drain cum Footpath &amp; Replacement of  Missing Man hole cover at A.T Road.(L=2200.00m)</t>
  </si>
  <si>
    <t>Pothole Repairing &amp; Providing and fixing of Steel Railing at   Malilgaon Charali (Extension towards 1No.gate) in view of the ensuing Ambubachi Mela 2016. (L=2200.00m)</t>
  </si>
  <si>
    <t xml:space="preserve">Providing Jungle clearance including uprooting of  vegetation, clearing of road side Debries, Repairing and    Painting of Median, Footpath edge &amp; Railing, Railpost, Tree girth on A.T. Road from Bharalumukh to Jalukbari   (Ch.1740.00m to Ch.8050.00m) for  Ambubachi  Mela </t>
  </si>
  <si>
    <t>Improvement of PNGB Road in view of the ensuing     Ambubachi Mela 2016 (Ch.0.00m to Ch.200.00m)</t>
  </si>
  <si>
    <t>Providing of Zebra Crossing &amp; Signages on A.T. Road    from Bharalumukh to Jalukbari in view of the ensuing  Ambubachi Mela 2016 (Ch.1740.00m to Ch.8050.00m)</t>
  </si>
  <si>
    <t>Construction of road by providing hill cutting, GSB, WBM, Stone masonry open drain, Brick drain with cover and Providing bamboo barricading to including spreading and dressing of stone dust and Sand filled cement bags pitching at Naherbari open field Camp for Ambubachi Mela 2016.(Road Length=300.00m)</t>
  </si>
  <si>
    <t>Providing Pothole Repairing, CC work in side drain &amp; damaged footpath, Steel Barricading, RPM &amp; Road marking  and road signages on Kamakhya Temple Road for Ambubachi Mela 2016. (Road Length=4400.00m)</t>
  </si>
  <si>
    <r>
      <t>Providing Bamboo barricading on pressure points, jungle clearing including RPM &amp; Road Marking etc, on VIP Roads during the visit of Hon’ble Prime Minister on 24</t>
    </r>
    <r>
      <rPr>
        <vertAlign val="superscript"/>
        <sz val="11"/>
        <color rgb="FF000000"/>
        <rFont val="Calibri"/>
        <family val="2"/>
        <scheme val="minor"/>
      </rPr>
      <t>th</t>
    </r>
    <r>
      <rPr>
        <sz val="11"/>
        <color rgb="FF000000"/>
        <rFont val="Calibri"/>
        <family val="2"/>
        <scheme val="minor"/>
      </rPr>
      <t xml:space="preserve"> May,2016 to Guwahati.</t>
    </r>
  </si>
  <si>
    <t>Restoration of damaged portion of Kamakhya Temple Road by providing ICBP &amp; CC Work at different stretches for Ambubachi Mela,2016. (Road Length=4400.00m)</t>
  </si>
  <si>
    <r>
      <t>Providing Bamboo barricading on pressure points, removal of unserviceable soil etc, on A.T. Road from Jalukbari to Maligaon during the visit of Hon’ble Prime Minister on 24</t>
    </r>
    <r>
      <rPr>
        <vertAlign val="superscript"/>
        <sz val="11"/>
        <color rgb="FF000000"/>
        <rFont val="Calibri"/>
        <family val="2"/>
        <scheme val="minor"/>
      </rPr>
      <t>th</t>
    </r>
    <r>
      <rPr>
        <sz val="11"/>
        <color rgb="FF000000"/>
        <rFont val="Calibri"/>
        <family val="2"/>
        <scheme val="minor"/>
      </rPr>
      <t xml:space="preserve"> May,2016 to Guwahati.</t>
    </r>
  </si>
  <si>
    <t>Reparing of Bongsi Bagan Road by providing Brick soiling, CC work and Proving bamboo barricading, Jungle clearance including uprooting of vegetation including spreading and dressing of stone dust at Bongsi Bagan open field Camp for Ambubachi Mela 2016 (Road Length=1850.m)</t>
  </si>
  <si>
    <t>Providing bamboo barricading, Jungle clearance including uprooting of vegetation, cleaning of road side Debries, painting of Foot over Bridge on Kamakhya Temple Road for Ambubachi Mela 2016.(Road Length=44.00m)</t>
  </si>
  <si>
    <r>
      <t xml:space="preserve"> Providing Bamboo barricading on pressure points and jungle clearing on VIP Road during the visit of Hon’ble Prime Minister on 7</t>
    </r>
    <r>
      <rPr>
        <vertAlign val="superscript"/>
        <sz val="11"/>
        <color rgb="FF000000"/>
        <rFont val="Calibri"/>
        <family val="2"/>
        <scheme val="minor"/>
      </rPr>
      <t>th</t>
    </r>
    <r>
      <rPr>
        <sz val="11"/>
        <color rgb="FF000000"/>
        <rFont val="Calibri"/>
        <family val="2"/>
        <scheme val="minor"/>
      </rPr>
      <t xml:space="preserve"> &amp; 8</t>
    </r>
    <r>
      <rPr>
        <vertAlign val="superscript"/>
        <sz val="11"/>
        <color rgb="FF000000"/>
        <rFont val="Calibri"/>
        <family val="2"/>
        <scheme val="minor"/>
      </rPr>
      <t>th</t>
    </r>
    <r>
      <rPr>
        <sz val="11"/>
        <color rgb="FF000000"/>
        <rFont val="Calibri"/>
        <family val="2"/>
        <scheme val="minor"/>
      </rPr>
      <t xml:space="preserve"> April, 2016 to Guwahati.</t>
    </r>
  </si>
  <si>
    <t>Repairing of Pandu Feedar Road by providing, BUSG, SDBC, CC works and Road Marking &amp; Road Signages for Ambubachi Mela 2016.</t>
  </si>
  <si>
    <t>Providing bamboo barricading, cleaning of road side Debries, painting of Median Footpath Edge on Pandu Feeder Road for Ambubachi Mela 2016</t>
  </si>
  <si>
    <t>Paiting on footpath and central verge of MG Road for the ensuing Ambubachi Mela.</t>
  </si>
  <si>
    <t xml:space="preserve">Road Marking &amp; Signages at AT. Road from Ch.1740m to Ch.8050.00m. </t>
  </si>
  <si>
    <t>Repair to Chandubi Road</t>
  </si>
  <si>
    <t>Repair to Loharghat Kulshi Ouguri Road</t>
  </si>
  <si>
    <t>Repair to  Sualkuchi Thana Approach road</t>
  </si>
  <si>
    <t>Repair to  North Guwahati Police Reserve Road</t>
  </si>
  <si>
    <t>Repair to  Purnajyoti Nagar Road link to PL Rajapara Road at Jamar tal, Mirza (L=800 m)</t>
  </si>
  <si>
    <t xml:space="preserve">Repair to  bye lane of Bar Rang Mahal road including road side drain </t>
  </si>
  <si>
    <t xml:space="preserve">Repair to  bye lane of Baralabari Road including Guard wall &amp; Road side drain at Baralabari </t>
  </si>
  <si>
    <t xml:space="preserve">Repair to  Sualkuchi College Approach Road </t>
  </si>
  <si>
    <t>Repair to  Jaypur Village to Garopara Village road  (L=3.00 KM)</t>
  </si>
  <si>
    <t>Repair to  NH 37 to Manasa Mandir Road  (L=1.50 KM)</t>
  </si>
  <si>
    <t>Repair to  road from NH-37 to Dump site at Boragaon</t>
  </si>
  <si>
    <t xml:space="preserve">Imp of Borheromboi to Bikrampur village road for 2015-16 </t>
  </si>
  <si>
    <t>Katabazar Road</t>
  </si>
  <si>
    <t>Gauripur to North Guwahati College Road &amp; Botling Plant Road</t>
  </si>
  <si>
    <t>Sualkuchi Mini Bazar Road</t>
  </si>
  <si>
    <t xml:space="preserve">Dadara Pacharia Road </t>
  </si>
  <si>
    <t>Fullung Lenga Road from Ch 1700.00m to Ch 5100.00m)</t>
  </si>
  <si>
    <t xml:space="preserve">Dalibari Ketekijar Road </t>
  </si>
  <si>
    <t>Rudreswar Bihlongini to Gauripur via Parbatkash Road</t>
  </si>
  <si>
    <t>Majgaon Tiniali to Auniati Satra Road</t>
  </si>
  <si>
    <t>Road from Satgaon Howrapara to Lenga</t>
  </si>
  <si>
    <t>Silamahekhaity to Bathauguri Mandir Road with Drain</t>
  </si>
  <si>
    <t>Jagatola to Malara Road including Byelane No-I (From Ch 0.00m to Ch 3500.00m)</t>
  </si>
  <si>
    <t>Repairs and Maintanence of Bongsar Rabanboi road</t>
  </si>
  <si>
    <t>Repairs and Maintanence of Sualkuchi Kaibartapar Pahar Para Rd.</t>
  </si>
  <si>
    <t xml:space="preserve">Repairs and Maintanence of Bongshar Chariali to Bhringeswar Devalay Rd. </t>
  </si>
  <si>
    <t>Repairs and Maintanence of Bongsor Lengra Chowk to Bongsor Lengra Paitha supa Rd.</t>
  </si>
  <si>
    <t>Repairs and Maintanence of Kismat Bongsar to Rowmari High School App. Rd.</t>
  </si>
  <si>
    <t>Repairs and Maintanence of Gandhmow Muslimsupa Rd.</t>
  </si>
  <si>
    <t>Repairs and Maintanence of Sualkuchi Bagheswari Pahar Rd. Including 1 no. Byelane</t>
  </si>
  <si>
    <t>Repairs and Maintanence of Sualkuchi Devlopment Block app. Rd.including 1no. byelane</t>
  </si>
  <si>
    <t>Repairs and Maintanence of Gandhmow Kalbari Rd.</t>
  </si>
  <si>
    <t>Repairs and Maintanence of Gandhmow Boro Supa Rd.</t>
  </si>
  <si>
    <t>Repairs and Maintanence of Bongshar Tiniali to Health Centrer road</t>
  </si>
  <si>
    <t>Repairs and Maintanence of Bongshar Sanpara to Tiniali Health center road</t>
  </si>
  <si>
    <t>Repairs and Maintanence of Bongsar Simlital to Tiniali Health Center</t>
  </si>
  <si>
    <t>Repairs and Maintanence of Rabnboi Pahar Mandir Rd.</t>
  </si>
  <si>
    <t>Repairs and Maintanence of Sualkuchi Bazar App. Road</t>
  </si>
  <si>
    <t>Repairs and Maintanence of Sualkuchi Gambhir Medhi LP School Rd.including1no. Byelane</t>
  </si>
  <si>
    <t>Repairs and Maintanence of Sualkuchi Napara Sankardev Namghar Path</t>
  </si>
  <si>
    <t>Repairs and Maintanence of Bamunpara to Water Supply Rd.</t>
  </si>
  <si>
    <t>Repairs and Maintanence of Sualkuchi Hayagrib Madhab Rd.</t>
  </si>
  <si>
    <t>Repairs and Maintanence of Ghageri Chowk to  Mahakal Mandir road</t>
  </si>
  <si>
    <t>Repairs and Maintanence of Adaboi Ganesh mandir road.</t>
  </si>
  <si>
    <t>Repairs and Maintanence of Sulkuchi Jyotinagar Rd.</t>
  </si>
  <si>
    <t>Repairs and Maintanence of Sualkuchi Sankardev Sisu Niketan school App. Rd.</t>
  </si>
  <si>
    <t>Repairs and Maintanence of Sualkuchi IB  app. Rd.</t>
  </si>
  <si>
    <t>Repairs and Maintanence of Gambhir Medhi School to Sidheswari Devalay Rd</t>
  </si>
  <si>
    <t>Repairs and Maintanence of Sualkuchi college App. Road</t>
  </si>
  <si>
    <t>Repairs and Maintanence of Sualkuchi Thana App. Road</t>
  </si>
  <si>
    <t>Repairs and Maintanence NH 52 to Dackhin Agdala Alipub Road</t>
  </si>
  <si>
    <t>Repairs and Maintanence Simlibari Saraighat Road</t>
  </si>
  <si>
    <t>Repairs and Maintanence Goreswar Road to Mahabahu Sangha Road</t>
  </si>
  <si>
    <t>Repairs and Maintanence of NG Mandakata to Bagan Suburi Road</t>
  </si>
  <si>
    <t>Repairs and Maintanence Dakhsin Mandakata Menasupa Road</t>
  </si>
  <si>
    <t>Repairs and Maintanence Bamunsupa Barpalaha Thakuriapara Road</t>
  </si>
  <si>
    <t>Repairs and Maintanence Khehnipara Arjuntal Bhomlahati Road</t>
  </si>
  <si>
    <t>Repairs and Maintanence Dadara Singimari Road</t>
  </si>
  <si>
    <t>Repairs and Maintanence Pacharia Howarapar to Majtol Road</t>
  </si>
  <si>
    <t>Repairs and Maintanence Rowmari Pakorkona road</t>
  </si>
  <si>
    <t>Repairs and Maintanence Dadara Gopalthan road</t>
  </si>
  <si>
    <t>Repairs and Maintanence Dadara School colony &amp; Na-para Road</t>
  </si>
  <si>
    <t>Repairs and Maintanence Pachari Hathiatol  College Road</t>
  </si>
  <si>
    <t>Repairs and Maintanence  Bonglarh Basudev Mandir Road</t>
  </si>
  <si>
    <t>Repairs and Maintanence Pacharia Adarsha L.P School Road &amp; a bye lane of milanpur road</t>
  </si>
  <si>
    <t>Repairs and Maintanence Madhupur ColledgeNagar Road</t>
  </si>
  <si>
    <t>Repairs and Maintanence Aswakalanta Auniati Satra Road</t>
  </si>
  <si>
    <t>Repairs and Maintanence Durlab Baruah  Road</t>
  </si>
  <si>
    <t xml:space="preserve">Repairs and Maintanence Bezdol Road,Parikhit Path,Sarma Baruh Road includin Leg -1 &amp; 2 </t>
  </si>
  <si>
    <t xml:space="preserve">Repairs and Maintanence Garga Sadan Amin Road </t>
  </si>
  <si>
    <t>Repairs and Maintanence Rajaduar Ferryghat Road</t>
  </si>
  <si>
    <t>Repairs and Maintanence Majundar Baruah and St.Anthony"s Road</t>
  </si>
  <si>
    <t>Repairs and Maintanence Pachim Dihingia Road</t>
  </si>
  <si>
    <t>Repairs and Maintanence Bar Rangmahal Garh to Garhdowa Road</t>
  </si>
  <si>
    <t>Repairs and Maintanence Nayanpara 3 No Masjid Road</t>
  </si>
  <si>
    <t>Repairs and Maintanence Kalbari Road including Leg-1</t>
  </si>
  <si>
    <t>Repairs and Maintanence Rathjatra Path</t>
  </si>
  <si>
    <t>Repairs and Maintanence Bonmaza to Burka Suba</t>
  </si>
  <si>
    <t>Repairs and Maintanence Changsari to Borka road</t>
  </si>
  <si>
    <t>Repairs and Maintanence  of Jalimura Changsari road</t>
  </si>
  <si>
    <t>Repairs and Maintanence Tamulbari to Changsari Muslimsupa Rd</t>
  </si>
  <si>
    <t>Repairs and Maintanence Changsari Muslim Supa Rd. With Leg-1,2 &amp;3</t>
  </si>
  <si>
    <t>Repairs and Maintanence NH-31 to Sila Mahekhaity Rd.with Leg-1 near Brahmputra Steel Udyog</t>
  </si>
  <si>
    <t>Repairs and Maintanence of Amingaon Uparbari Bamunigaon road</t>
  </si>
  <si>
    <t>Repairs and Maintanence of Amingaon Panipara village road</t>
  </si>
  <si>
    <t>Repairs and Maintanence Amingaon Kalibari Rd.</t>
  </si>
  <si>
    <t>Repairs and Maintanence Changsari Bamuntol Road</t>
  </si>
  <si>
    <t>Repairs and Maintanence Amingaon Lathia Bagisa Road</t>
  </si>
  <si>
    <t xml:space="preserve">Repairs and Maintanence Amingaon PWD IB Approach Road and parking place at Amingaon </t>
  </si>
  <si>
    <t>Repairs and Maintanence SPT Br. No.1/1 over river Kalajal on the bye lane of Dhopatari Mallong Pahar Road including Approaches</t>
  </si>
  <si>
    <t xml:space="preserve">Repairs and Maintanence Rangmahal Athgaon Road </t>
  </si>
  <si>
    <t>Repairs of Agdala Alipub Road via Agdala G.P.</t>
  </si>
  <si>
    <t>Repairs of Suktaguri Satgaon Howrapara Road</t>
  </si>
  <si>
    <t>Repairs of NH 52 to Baihata Chariali Medical Road via Police C.I. Office</t>
  </si>
  <si>
    <t>Repairs of NH 52 to Salmara Saraighat Road</t>
  </si>
  <si>
    <t>Repairs of N.G Mandakata to Kalita Para Road</t>
  </si>
  <si>
    <t>Repairs to Alikash Bamunbari Pacharia Road including one  bye lane of NGAH road</t>
  </si>
  <si>
    <t>Repairs and Maintenance of LPB Road</t>
  </si>
  <si>
    <t>Road Marking / Furniture's on alternative Approach Road to LGBI Airport (from Dharapur via Garal to Airport Chowk)  (L=6.30Km).</t>
  </si>
  <si>
    <t>Repair and Maintenance of BLJC (Balikuchi-Loch-Jotiabhangra-Chirakhundi) road ( from Balikuchi to Muktapur) ( Ch. 0.00m to Ch 4200.00 m)</t>
  </si>
  <si>
    <t xml:space="preserve">Repair to Rangia Goreswar Road ( Murara to Kaurbaha) </t>
  </si>
  <si>
    <t>Repair to SPT Bridge No 1/1 on Road from Baroliapar to Noonapar via Kalmoni village</t>
  </si>
  <si>
    <t>Repair to SPT Bridge No 2/1 on Jayantipur Noonapar Road</t>
  </si>
  <si>
    <t>Lakhimpur</t>
  </si>
  <si>
    <t>Lakhimpur Rural Rd Divn</t>
  </si>
  <si>
    <t>Repair to Rangajan (NH-15) to Lilabari Airport  Road &amp; NT Diversion Road</t>
  </si>
  <si>
    <t xml:space="preserve">Repair to No.1 Sanatangaon to Moutorchuk </t>
  </si>
  <si>
    <t>Repair to Azad Panigaon Road</t>
  </si>
  <si>
    <t>Lakhimpur State Rd Divn</t>
  </si>
  <si>
    <t>Repair to Dhakuakhana Machkhowa Road</t>
  </si>
  <si>
    <t>Jorhat Rural Rd Divn</t>
  </si>
  <si>
    <t>Construction of 3 Nos of Helipads with 4 Nos of approaches and repairs of the existing PWD Roads ( PGJH) for the visit of Hon'ble Prime Minister of India at Majuli on 26.03.2016  in Jorhat District</t>
  </si>
  <si>
    <t>Maintenance &amp; Repair of Pucca Road from Kamalabari Tiniali to Kamalabari Na Satra</t>
  </si>
  <si>
    <t>Repair to Kamalabari Garamur Road</t>
  </si>
  <si>
    <t>Morigaon</t>
  </si>
  <si>
    <t>Morigaon State Rd Divn</t>
  </si>
  <si>
    <t>Repair to Basanaghat Bhuragaon Road( Ch 0.00 Km to 22.80 Km)</t>
  </si>
  <si>
    <t>Repair to Barbhagia Mikirbheta Dhing Road from Ch. 0.00 m to Ch. 18540.00 m</t>
  </si>
  <si>
    <t>Repair to Thanakhoa (Jaluguti) Sarubori Tarabori to Habi Barangabari</t>
  </si>
  <si>
    <t xml:space="preserve">Lokapriya Bordoloi Road from Ch10590.00m to 18420.00m </t>
  </si>
  <si>
    <t>Nagaon</t>
  </si>
  <si>
    <t>Nagaon Rural Rd Divn</t>
  </si>
  <si>
    <t>Repair of Demow Raidingia Road ( From Ch 6490.00 m to Ch 7300.00 m) under Batadrava LAC</t>
  </si>
  <si>
    <t>Repair of Demow Raidingia Road ( From Ch 5300.00 m to Ch 6490.00 m ) under Batadrava LAC</t>
  </si>
  <si>
    <t>Nagaon state Rd Divn</t>
  </si>
  <si>
    <t>Repair to Nagaon Bhuragaon via Dhing Road (SH-47)( Ch 16000m to 26000.00m)</t>
  </si>
  <si>
    <t>Repair to Kathiatoli Amlakhi Road</t>
  </si>
  <si>
    <t>Sonitpur</t>
  </si>
  <si>
    <t>Sonitpur Rural Rd Divn</t>
  </si>
  <si>
    <t>Repair to Pavoi Pach-ali to Sakomato Road</t>
  </si>
  <si>
    <t>Repair to Borgang Pavoi Pach-ali Lakshman Basti Road</t>
  </si>
  <si>
    <t>Repair to Geruabari Road</t>
  </si>
  <si>
    <t>Repair &amp; Maintenance of Balipukhuri to Rangapara Road</t>
  </si>
  <si>
    <t>Sonitpur State Rd Divn</t>
  </si>
  <si>
    <t xml:space="preserve">Reapir of Dalim Borah Padmabati Road </t>
  </si>
  <si>
    <t>Tinsukia</t>
  </si>
  <si>
    <t>Tinsukia State Rd Divn</t>
  </si>
  <si>
    <t xml:space="preserve">Repair &amp; Rehabilitation of Laobari Siv Mandir Road of Tinsukia town </t>
  </si>
  <si>
    <t>Repair to Road from Naokata to Gopsa Suba via Malmura including repairing of SPT Bridge N 3/3</t>
  </si>
  <si>
    <t>Udalguri Kharupetia Road (Ch2200.00m to Ch 9500.00m)</t>
  </si>
  <si>
    <t>Repairs and maintenance of NH-31 to Rajib Gandhi Indoor Stadium Rd with Bye-lane at Amingaon.</t>
  </si>
  <si>
    <t>Repairs and maintenance of NH-52 to BezeraRajkhowaSupa Road.</t>
  </si>
  <si>
    <t>Repairs and maintenance of SalmaraHujuriSupa Road.</t>
  </si>
  <si>
    <t>Repairs and maintenance ofBarichuk Road including Leg-I.</t>
  </si>
  <si>
    <t>Repairs and maintenance of  SualkuchiKeotpara to SidheswariDevalay via Boys School Rd.</t>
  </si>
  <si>
    <t>Repairs and maintenance of 1 No &amp; 2 No Dolibari Bye Lane &amp;DadaraIslampur Road.</t>
  </si>
  <si>
    <t>Repairs and maintenance of NG Mandakata Road to Barchandra at Jalukbari LAC.</t>
  </si>
  <si>
    <t>Repairs and maintenance of NG Mandakata Road to Saruchandra at Jalukbari LAC.</t>
  </si>
  <si>
    <t>Repairs and maintenance of BandhurChowck to Kiron Chowck Road at Jalukbari LAC.</t>
  </si>
  <si>
    <t>Chirang</t>
  </si>
  <si>
    <t>Chirang R&amp;B Divn</t>
  </si>
  <si>
    <t>Repairing and Maintenance of road from Sundari to Bangaldoba.</t>
  </si>
  <si>
    <t>Repairing and Maintenance of road from Basugaon to Dangtol Rly crossing via Kakragaon Ujanpara .</t>
  </si>
  <si>
    <t>Repairing and Maintenance of road from Basugaon to Bhutkura via Kuchutola .</t>
  </si>
  <si>
    <t>Repairing and Maintenance of road from Basugaon to Ranchaidham via Nichinapara.</t>
  </si>
  <si>
    <t>Repairing and Maintenance of road from Bijni to Panbari (From Ch-1000.00m to Ch.3200.00m &amp;Ch 4400.00m to Ch. 6300.00m) in No. 33 Bijni LAC.</t>
  </si>
  <si>
    <t>Repairing and Maintenance of road from BijniKuklung (From Ch-0.00m to Ch.2350.00m) in No. 33 Bijni LAC.</t>
  </si>
  <si>
    <t>Repairing and Maintenance of road from BijniKuklung Road (from Ch-8000.00m to Ch.9500.00m) in No. 33 Bijni LAC.</t>
  </si>
  <si>
    <t>Repairing and Maintenance of road from Gargaon to Borobazar Road (From Ch-3000.00m to Ch.7200.00m) in No.33 Bijni LAC.</t>
  </si>
  <si>
    <t>Karbi Anglong</t>
  </si>
  <si>
    <t>Bakulia Rd Divn</t>
  </si>
  <si>
    <t>Annual Repair to Road from BakuliaRajapathar PWD Road to MoleshBasti&amp; part of NSD Road. (Ch 1120.00m to Ch 3120.00m). (Maintenance of Earthen Shoulder, collection and supply of Granular materials).</t>
  </si>
  <si>
    <t>Annual Repair to Road from BakuliaRajapathar PWD Road to RongteplongAklam. (Ch 0.00m to Ch.1000.00m). (Maintenance of earthen Shoulder, collection and supply of granular materials).</t>
  </si>
  <si>
    <t>Annual Repair to Road from BakuliaRajapathar PWD Road to Samgaon at Tokobari to Jinda Bazar on NSD Road (Ch 12628.00m to Ch 13128.00m) (Maintenance of earthen Shoulder, collection and supply of granular materials).</t>
  </si>
  <si>
    <t>Annual Repair to Road from Eragaon to Langbungdingpi (Ch 1500.00m to h 3870.00m) (Maintenance of earthen Shoulder, collection and supply of granular materials).</t>
  </si>
  <si>
    <t>Annual Repair to Road from NH-36 near Irrigation Colony IB to Langbungdingpi via Era Gaon (Ch 0.00m to Ch 3000.00m). (Maintenance of earthen Shoulder, collection and supply of granular materials).</t>
  </si>
  <si>
    <t>Annual Repair to Road from NH-36 Bakulia to Charting Gaon Road (Ch 5200.00m to Ch 8700.00m)</t>
  </si>
  <si>
    <t>Annual Repair to Road from No.1 Beluguri to Ghora Jan on NSD Road (Ch 18500.00m to Ch 21000.00m) (Maintenance of earthen Shoulder, collection and supply of granular materials).</t>
  </si>
  <si>
    <t>Annual Repair to Road from NSD from PhonglokpetKroGaon to Ramlokjan (Ch.5000.00m to Ch.8000.00m) (Maintenance of earthen Shoulder, collection and supply of granular materials).</t>
  </si>
  <si>
    <t>Annual Repair to Road from NSD Road from Mura BastiChariali to PhongloketChariali (Ch 0.00m to Ch 2000.00m) (Maintenance of earthen Shoulder, collection and supply of granular materials).</t>
  </si>
  <si>
    <t>Annual Repair to Road from Raja PatharTiniali at MumruRonghangGaon to Phonglokpet via DhirenTeronGaon, Sampathar Bihari Gaon, RongkimiKroGaon, Sar-et Ronghangetc (Ch 0.00m to Ch 3000.00m)</t>
  </si>
  <si>
    <t>Annual Repair to Road from RajapatharTiniali to ChaiangGaon via BasaBeyGaonUttorPhonglokpet (Ch 4000.00m To Ch 7000.00m) (Maintenance of earthen Shoulder, collection and supply of granular materials).</t>
  </si>
  <si>
    <t>Annual Repair to Road from Samarali Das Gaon to Samaguri Bazar (Ch 23093.00m to Ch 26155.00m)</t>
  </si>
  <si>
    <t>Annual Repair to Road from NH-36 Sikarigate to HemariTerangGaon via Era Gaon, Ram TerangGaon (Ch 0.00m to Ch 5975.00m)</t>
  </si>
  <si>
    <t>Annual Repair to Road from Jaipong Bazar to Ganeshthan Road (Re- Construction of damage 1000 mm dia NP3 type double HP Culvert No ¼).</t>
  </si>
  <si>
    <t>Annual Repair to Road from Nagarjan, Samarali Das Gaon Road (Repair to SPT Bridge No 26/3 length=62.00m)</t>
  </si>
  <si>
    <t>Annual Repair to Link Road Connecting RajapatharTiniali to Choi-angGaon at LongsekjanPujabari to Kokijan via HorijonBasti (Ch 0.00m Ch 1500.00m) (Maintenance of earthen Shoulder, collection and supply of granular materials).</t>
  </si>
  <si>
    <t>Maintenance and Repair of Lumding Samajbari Road, (Ch.0.00m to Ch 255.00m)</t>
  </si>
  <si>
    <t>Maintenance and Repair of Lumding Fish Market Road (Ch.0.00m to Ch 492.00m)</t>
  </si>
  <si>
    <t>Maintenance and Repair of LumdingAnandapally Road (Ch.0.00m to Ch 840.00m)</t>
  </si>
  <si>
    <t>Maintenance and Repair of Lumding Bazar Masjid Road (Ch.0.00m to Ch 250.00m)</t>
  </si>
  <si>
    <t>Sivsagar</t>
  </si>
  <si>
    <t>Sivasagar State Rd Divn</t>
  </si>
  <si>
    <t>Sivasagar State Road Division</t>
  </si>
  <si>
    <t>Repairing &amp; Maintenance to Borphukan Ali (Ch.0.00m to 5000.00m)=5000.00m.</t>
  </si>
  <si>
    <t>Repairing &amp; Maintenance to Chakimukh Handique Ali (Ch.1500.00m to ch.2320.00m)=820.00m</t>
  </si>
  <si>
    <t>Repairing &amp; Maintenance to Naga Ali (Ch.2170.00m to Ch.3000.00m)=830.00m</t>
  </si>
  <si>
    <t>Repairing &amp; Maintenance to Gelakey Ali (Ch.0.00m to Ch.1000.00m)</t>
  </si>
  <si>
    <t>Maintenance and Repair of Biren Mahanta Road (L=0.11km)</t>
  </si>
  <si>
    <t>Maintenance and Repair of BhadreswarBaruah Road (L=1.140Km)</t>
  </si>
  <si>
    <t>Maintenance and Repair of Paniram Bora Road (L=0.270Km)</t>
  </si>
  <si>
    <t xml:space="preserve">Maintenance and Repair of Amulapatty RCC Bridge Approach Road (RCC Br to SH-3) (L=0.410Km) </t>
  </si>
  <si>
    <t xml:space="preserve">Maintenance and Repair of Saikia Masjid Pukhuripar Road (L=0.230Km) </t>
  </si>
  <si>
    <t>Maintenance and Repair of PratapSarma Road (L=0.420Km)</t>
  </si>
  <si>
    <t>Repairing &amp; Rehabilitation NilbaganMorajharDebosthan Road from Nilbagan to Morajhar (1st to 4th Km)</t>
  </si>
  <si>
    <t>Guwahati City Division No.III</t>
  </si>
  <si>
    <t>Repairing &amp; Maintenance of Siva Mandir to Mazjid Road (2nd Mazjid), Milanpur, Chandmari.</t>
  </si>
  <si>
    <t>Repairing &amp; Maintenance of Bye lane No. 07  of Pub-Sarania main road (L=110.00m).</t>
  </si>
  <si>
    <t>Repairing &amp; Maintenance of JanaPath,  Jyotinagar to PiyaliPhukan Road.</t>
  </si>
  <si>
    <t>Repairing and Maintenance of HastinapurByelane No-1 at Japorigog(From Ch.0.00m to ch.300.00m)</t>
  </si>
  <si>
    <t>Repairing and Maintenance of Kalyanpur Bye Lane No-3 at Japorigog from Ch.0.00m to Ch.440.00m.</t>
  </si>
  <si>
    <t>Repairing and Maintenance of ChandanKalita Path at Japorigog From Ch.0.00m to Ch.170.00m</t>
  </si>
  <si>
    <t>Repairing and Maintenance of Lakshmi Nagar path Bye lane at Japorigog From Ch.0.00m to Ch.160.00m.</t>
  </si>
  <si>
    <t>North Guwahati State Rd Divn</t>
  </si>
  <si>
    <t>North Guwahati State Road Division</t>
  </si>
  <si>
    <t>Repairs and Maintenance of Tarun Ram Phukan Road by patch repairing works (Providing WBM-Gr-III and SDBC patching).</t>
  </si>
  <si>
    <t>Repairing and Maintenance of DurgaSarobar Road near Amar Jyoti Club (From Ch.230.00m to Ch.380.00m)</t>
  </si>
  <si>
    <t>Golaghat State Rd Divn</t>
  </si>
  <si>
    <t>Repair &amp; Maintenance of Dhodar Ali (From Ch. 33000.00m to Ch. 41000.00m).</t>
  </si>
  <si>
    <t>Repair &amp; Maintenance of Road HojaiUttar Bidyanagar to Kenduguri (Via SilguriBasti) From Ch.230.00m to Ch.380.00m).</t>
  </si>
  <si>
    <t>Repairs of Station Approach Road (Hojai Station Road PWD IB to Kali Mandir Near Station).</t>
  </si>
  <si>
    <t>Repairs of road Natun Bazar Approach road (NimmaBuniyadi L.P School to Rampur Basti Point) at Hojai.</t>
  </si>
  <si>
    <t>Maintenance and Repair of Lanka Netaji Statue to N-Area Ward No-2 &amp; 9 (Sister Nibedita H. S.School)</t>
  </si>
  <si>
    <t>Maintenance &amp; Repair of Four Lane to Lanka approach (upto Railway Crossing).</t>
  </si>
  <si>
    <t>Mushalpur R&amp;B Division</t>
  </si>
  <si>
    <t>Maintenance and Repairing Merkuchi Chowk to Debachara Road</t>
  </si>
  <si>
    <t>Golaghat Rural Rd Divn</t>
  </si>
  <si>
    <t>Repair &amp; Maintenance of BishnuRava Path.</t>
  </si>
  <si>
    <t>Repair &amp; Maintenance of Negheriting Branch Road</t>
  </si>
  <si>
    <t>Repair &amp; Maintenance of Barugaon Railway abndoned road.</t>
  </si>
  <si>
    <t>Repair &amp; Maintenance of NH-37 to Chomonigaon  (T.R.)</t>
  </si>
  <si>
    <t>Repair &amp; Maintenance of Mohbondha No. 1 to No. 2  (T.R.)</t>
  </si>
  <si>
    <t>Emergency work</t>
  </si>
  <si>
    <t xml:space="preserve">Maintenance &amp; Repairs to Dakhinpat to Baligaon Road. </t>
  </si>
  <si>
    <t>Maintenance &amp; Repairs to NH-37 Saragaon to Deobali.</t>
  </si>
  <si>
    <t>Repairing &amp; Maintenance of Naharani Ali(Ch-0.00m to Ch.1174.00m)</t>
  </si>
  <si>
    <t>Repairing &amp; Maintenance of Sarupathar Girls High School Approach Road (Ch-0.00m to Ch.650.00m)</t>
  </si>
  <si>
    <t>Repairing &amp; Maintenance of  RajapukhuriDiljan Road (From Ch-0.00m to Ch.3700.00m)</t>
  </si>
  <si>
    <t>Repairing &amp; Maintenance of  UriamghatNaojan Road (From Ch-1300.0m to Ch-4300.01m)</t>
  </si>
  <si>
    <t>Dhemaji State Rd Divn</t>
  </si>
  <si>
    <t>Dhemaji State Road Division</t>
  </si>
  <si>
    <t>Repair &amp; Maintenance of  SBG Road (Ch 2625.00m to Ch 3838.00m)</t>
  </si>
  <si>
    <t>Repair &amp; Maintenance of  Gogamukh, Ghilamara, Butikur, Telijan Road (Part of SH-22) (Ch 24.60Km to Ch 27.10Km)</t>
  </si>
  <si>
    <t>Mushalpur (R&amp;B) Division</t>
  </si>
  <si>
    <t>Maintenance &amp; Repair of  Tamulpur Udalguri Road via Banguri to New Howli Road (Construction of 2 cell RCC Box culvert &amp; 1000 dia NP3 HPC)</t>
  </si>
  <si>
    <t>Emergency</t>
  </si>
  <si>
    <t>Morigaon Rural Rd Divn</t>
  </si>
  <si>
    <t>Morigaon Rural Road Division</t>
  </si>
  <si>
    <t>Repair &amp; Maintenance of  PWRD IB at Jagiroad.</t>
  </si>
  <si>
    <t>Repair to SPT Br No. 1/1 on GaraparFolihamari Road</t>
  </si>
  <si>
    <t>Repair to SPT Br No. 5/1 Morigaon-Pachatia-Damal-Dharamtul Road</t>
  </si>
  <si>
    <t>Repairing of K.B Road up to Snehalaya at Paltanbazar (Ch.0.00m to Ch.290.00m)</t>
  </si>
  <si>
    <t>Sibsagar Rural Rd Divn</t>
  </si>
  <si>
    <t>Repairs of Charaideo Rojamaidan Road (Ch.0.00m to Ch.900.00m)</t>
  </si>
  <si>
    <t>Repairs of Road (No 1 to 7) for SatabarkhikhiAdhibeson of AsomSahitya Sabha at JerengaPothar, Sivasagar.</t>
  </si>
  <si>
    <t>Repairs of A.T. Road (0.00km to 4.700km).</t>
  </si>
  <si>
    <t>Repairing of AT Road from Ch.9360.00m to 11200.00m L=1.84km)</t>
  </si>
  <si>
    <t>Repairing of Nazira Ali (from Ch.0.00m to 14000.00m), L=14.00 km</t>
  </si>
  <si>
    <t>Repairing of Bor Ali from ch.0.00km to 13.75km, L=13.75km</t>
  </si>
  <si>
    <t>Repairing of KakilaNaharani Road (From Ch. 0.00m to Ch. 4900.00m)</t>
  </si>
  <si>
    <t>Repairs of Road from 5th KM of Kakila Naharani road to Gopalpur Sonapur road.</t>
  </si>
  <si>
    <t xml:space="preserve">Repairs of road from Gopalpur to Sonapur via Tinialibori. </t>
  </si>
  <si>
    <t>Construction of 3mx3m Triple Cell RCC Box culvert on GopalpurSonapur via Rajabari Road including approaches and protection work in connection with yearly conference of SrimantaSankarSangh.</t>
  </si>
  <si>
    <t>Construction of Main Sub-Way to yearly conference of SrimantaSankarSangh.</t>
  </si>
  <si>
    <t>Repairs of road from NH15 to Kamalapathar.</t>
  </si>
  <si>
    <t>Repairs &amp; Renovation of PWD IB at Rangalial (including brick boundry wall)</t>
  </si>
  <si>
    <t>Repairs &amp; Renovation of PWD IB at Hawajan (including brick boundry wall)</t>
  </si>
  <si>
    <t>Repairs of SalkochaLakhigonj Road (From Ch.00.00M to Ch.6000.00M)</t>
  </si>
  <si>
    <t>Barpathar Rd Divn</t>
  </si>
  <si>
    <t>Repair &amp; Maintenance  of Road from Sarthe Tokbi to Panti Kro gaon road via Kalaman.(Ch.0.00m to Ch.1300.00m)</t>
  </si>
  <si>
    <t>Repair &amp; Maintenance of road from ND Block to Chokihola High School.(Ch.2410.00m to Ch.3940.00m)</t>
  </si>
  <si>
    <t>Repair &amp; Maintenance of Road from Bogijan Bazar  Panti Kro Gaon Raod  Sangtilangso via Don Bosco School, (Ch.0.00m to Ch.1700.00m), L=1.70Km</t>
  </si>
  <si>
    <t>Repair &amp; Strengthening SPT Br.No.3/1 on road from ND Block to Chowkihola High School.(L=22.00m)</t>
  </si>
  <si>
    <t>Repair &amp; Strengthening of SPT Bridge No.1/3 on road from 4th Km of HPC road to Phangcherop via Jongpha gaon.(L=22.00m)</t>
  </si>
  <si>
    <t>Repair &amp; Strengthening of SPT Bridge No.4/2 on road from ND Block to Chowkihola High School.(L=20.00m)</t>
  </si>
  <si>
    <t>Repair &amp; Maintenance of Bokajan Railway Station road by repairing pot-holes, depressions and hair cracks including PC &amp; SC for a length of 1500.00M under Emergency Fund.</t>
  </si>
  <si>
    <t>Repair &amp; Strengthening of SPT Bridge No.3/1 on Khatkhati Bazar to Sukhanjan road.(L=22.00m)</t>
  </si>
  <si>
    <t>Repair &amp; Strengthening of SPT Bridge No.115/1 on Old N.D. road.(L=30.00m)</t>
  </si>
  <si>
    <t>Repair &amp; Strengthening of SPT Bridge No.1/1 on 5th Km of D.S. road to Bogaram Timung.(L=22.00m)</t>
  </si>
  <si>
    <t>Repair &amp; Strengthening of SPT Bridge No.2/2 on 5th Km of D.S. road to Bogaram Timung.(L=15.00m)</t>
  </si>
  <si>
    <t>Repair &amp; Strengthening of SPT Bridge No.1/1 on NH-39 to Paklangso No.1.(=12.00m)</t>
  </si>
  <si>
    <r>
      <t>Repair &amp; Maintenance of road from Dillai Bazar to Mon Bahahdur by restoration of damaged formation at 3</t>
    </r>
    <r>
      <rPr>
        <vertAlign val="superscript"/>
        <sz val="11"/>
        <color theme="1"/>
        <rFont val="Calibri"/>
        <family val="2"/>
        <scheme val="minor"/>
      </rPr>
      <t>rd</t>
    </r>
    <r>
      <rPr>
        <sz val="11"/>
        <color theme="1"/>
        <rFont val="Calibri"/>
        <family val="2"/>
        <scheme val="minor"/>
      </rPr>
      <t xml:space="preserve"> Km.</t>
    </r>
  </si>
  <si>
    <t>Repair &amp;  Strengthening of SPT Bridge No.3/1 on road from NH-39 to Old ND road via No.2 Dilaojan(L=23.00m)</t>
  </si>
  <si>
    <t>Repair &amp; Strengthening of SPT Bridge No.3/2 on road from NH-39 to Old ND road via No.2 Dilaojan (L=26.00m)</t>
  </si>
  <si>
    <t>Repair and Maintenance of Road from 2nd Km of BBDC road to Jilangso Gaon. L=3.00Km</t>
  </si>
  <si>
    <t>Repair and Maintenance of Road from NH-39 to Tengani Road via-Ahomoni Shyam Gaon. L=1.30Km</t>
  </si>
  <si>
    <t>Repair and Maintenance of Road from Border Road  to Panika Basti via-Barpathar Shyam Gaon. L=5.15 Km (From Ch.2000.00 to Ch. 4850.00m)</t>
  </si>
  <si>
    <t>Repair and Maintenance of Road from 4th KM of Rishakhidi to 5th KM of BBDC road via-Langsomepi L=5.60KM (From Ch.0.00 to 3600.00m)</t>
  </si>
  <si>
    <t>Repair and Maintenance of Road from 21st KM of BBDC road to Silonijan meet at 14th KM of BBDC road via-Rishakhidi. L=7.40KM</t>
  </si>
  <si>
    <t>Repair and Maintenance of Road from NH-39 at Safapani to Upper Deopani. L=3.00KM (From Ch.0.00m to 2000.00m)</t>
  </si>
  <si>
    <t>Repair and Maintenance of Upper Deopani Link Road. L=1.50KM (From Ch.0.00 to Ch.1500.00m)</t>
  </si>
  <si>
    <t>Repair and Maintenance of Road from 16th KM of BBDC road at Koilamati to Phangcherop. L=4.00KM</t>
  </si>
  <si>
    <t>Repair and Maintenance of Deopani Link road. L=1.87 KM (From Ch.0.00m to Ch.1500.00m)</t>
  </si>
  <si>
    <t>Repair and Maintenance of Japarajan Road. L=2.777KM (From Ch.0.00m to Ch.2000.00m)</t>
  </si>
  <si>
    <t>Repair and Maintenance of Dokhora Pathar to Chowkihola High School. L=5.88 KM (From Ch.0.00m to Ch.5880.00m)</t>
  </si>
  <si>
    <r>
      <t xml:space="preserve">Repair and Maintenance of </t>
    </r>
    <r>
      <rPr>
        <sz val="11"/>
        <color theme="1"/>
        <rFont val="Calibri"/>
        <family val="2"/>
        <scheme val="minor"/>
      </rPr>
      <t>Balijan L.P School to ND Block. L=3.42KM (From Ch.0.00 to Ch.3420.00m)</t>
    </r>
  </si>
  <si>
    <r>
      <t xml:space="preserve">Repair and Maintenance of </t>
    </r>
    <r>
      <rPr>
        <sz val="11"/>
        <color theme="1"/>
        <rFont val="Calibri"/>
        <family val="2"/>
        <scheme val="minor"/>
      </rPr>
      <t>ND Block to Chowkihola High School via- Sarthe Tokbi. L=4.13 KM (From Ch.0.00m to Ch.4130.00m)</t>
    </r>
  </si>
  <si>
    <t>Repair and Maintenance of Road from Akhoiphuta Jongpha to Sarisuti Ikso Ronghang gaon via-Khou Hanse gaon. L=4.26 KM (From Ch.0.00m to Ch.4260.00m)</t>
  </si>
  <si>
    <t>Repair and Maintenance of Road from 4th Km of Chowkihola Arlongwati road to 59th Km of CPDMDK road via-Tarajan. L=8.80 KM (From Ch.0.00 to Ch.8800.00m)</t>
  </si>
  <si>
    <t>Repair and  strengthening if SPT Bridge No. 3/1 on NH-39 to Neparpatty PWD Road .L=24.00 M</t>
  </si>
  <si>
    <t>Repair and Maintenance of Road from NH-39 to Old ND Road via Teteliguri village. L=2.00k.m  (Maintenance of gravel road, earthen shoulder, drain, H.P Culvert)</t>
  </si>
  <si>
    <t>Repair and Maintenance of Road from NH-39 to R.J Road via Balipathar Higher Secondary School.L=1.20Km (Maintenance of gravel road, earthen shoulder, drain, H.P Culvert)</t>
  </si>
  <si>
    <t>Repair and Maintenance of Road from Old N.D Road  to Bhitor Morakordoiguri. L=1.800Km (Maintenance of gravel road, earthen shoulder, drain, H.P Culvert)</t>
  </si>
  <si>
    <t>Repair and Maintenance of Road from NH-39 to R.J Road via Pitti Adong. L=1.850k.m (Maintenance of gravel road, earthen shoulder, drain, H.P Culvert)</t>
  </si>
  <si>
    <t>Repair and Maintenance of Road from N.H-39 to old N.D Road via Phulbari and Bhudhia Adhivasi village. L=2.50 k.m (Maintenance of gravel road, earthen shoulder, drain, H.P Culvert)</t>
  </si>
  <si>
    <t> Barpathar Roads Division</t>
  </si>
  <si>
    <t>Repair and Maintenance of Road from NH-39 at Dillai Gate to Sarumanthi Road via Dillai Police Station (Providing WBM patching, PC &amp; SC from Ch. 0.00 m to Ch. 1000.00 m). L=1.00Km</t>
  </si>
  <si>
    <t xml:space="preserve">Repairing and  strengthening of SPT Bridge No.1/1 on PWD Ranchi Road under PWD Barpathar roads Division Silonijan , Dist- Karbi Anglong  </t>
  </si>
  <si>
    <t xml:space="preserve">Repair and Maintenance of Road Phulbari to Jabara Jan village. L=2.50 k.m ( Maintenance of gravel road, earthen shoulder , drain , H.P. Culvert ) </t>
  </si>
  <si>
    <t>Repair and Maintenance of road Old N.D. Road to Duk Bunglow.L=1.20 k.m ( Maintenance of gravel road, earthen shoulder , drain , H.P. Culvert )</t>
  </si>
  <si>
    <t>Repair and Maintenance of road from N.H.- 39 to R.J. Road via Rongkimi. L=1.50 k.m( Maintenance of gravel road, earthen shoulder , drain , H.P. Culvert )</t>
  </si>
  <si>
    <t>Repair and maintenance of Road from Baghjan Tinglijan Road to Teteliguri Road . L=1.03 k.m  ( Maintenance of gravel road, earthen shoulder , drain , H.P. Culvert )</t>
  </si>
  <si>
    <t xml:space="preserve">Maintenance &amp; repair of road from Old N.D. Road to Jinbaba Than. L=2.00 KM </t>
  </si>
  <si>
    <t>Maintenance &amp; repair of road NH-39 to Old N.D. Road  via – Khatkhati Police Station. L=1.70 KM</t>
  </si>
  <si>
    <t xml:space="preserve">Repair and maintenance of Road from NH -39 to R.J. Road via Parvigaon (Maintenance of gravel road earthen shoulder, drain, HP Culvert) </t>
  </si>
  <si>
    <t>Repair and maintenance of Road from Japarajan Tiniali to Tingbosti. L=0.50 k.m  (Maintenance of gravel road earthen shoulder, drain, HP Culvert)</t>
  </si>
  <si>
    <t>Kohora Roads Division</t>
  </si>
  <si>
    <t>Imp. of Lobonghat- Daithor Road (From Ch:-0.00m to Ch.3000.00m). L=3.00Km</t>
  </si>
  <si>
    <t>Imp.of Merabheti to Upper Panjan Road (From Ch:- 0.00m to Ch.8000.00m)</t>
  </si>
  <si>
    <t>Imp. of CPDMDK (Chowkihola –Panijan-Deithor-Malasi-Dirring-Kohora) Road from Ch:- 38000.00m to Ch.39000.00m to Ch.40000.00m to Ch.41000.00m to Ch.42000.00m to Ch.43000.00m. L=4.00 Km</t>
  </si>
  <si>
    <t>Maintenance of CPDMDK Road (From Ch: 32000.00m to 34000.00m). L=2.63 Km</t>
  </si>
  <si>
    <t>Maintenance of CPDMDK Road (From Ch: 35000.00m to 37600.00m) L=2.60 Km</t>
  </si>
  <si>
    <t>Maintenance of CPDMDK Road (From Ch: 55000.00m to 58000.00m) L=4.00 Km.</t>
  </si>
  <si>
    <t>Repairs &amp; Rehabilitation of Silchar Fulertal Road.</t>
  </si>
  <si>
    <t>Repairs &amp; Rehabilitation of Janiganj Road.</t>
  </si>
  <si>
    <t>Repairs &amp; Rehabilitation of Dhakaipatty Road.</t>
  </si>
  <si>
    <t>Repairs &amp; Rehabilitation of Post Office Road.</t>
  </si>
  <si>
    <t>Repairs &amp; Rehabilitation of Station Approach Road.</t>
  </si>
  <si>
    <t>Repairs &amp; Rehabilitation of 2nd Link Road.</t>
  </si>
  <si>
    <t>Repairs &amp; Rehabilitation of Bidyapith School Road.</t>
  </si>
  <si>
    <t>Repairs &amp; Rehabilitation of Chandmari Road.(Ch.0.00-402.00m)</t>
  </si>
  <si>
    <t>Repairs to R.C.C. Culvert No.1/1 on Bilpar Road.</t>
  </si>
  <si>
    <t>Repairs &amp; Rehabilitation of  PWD Godown Approach Road.</t>
  </si>
  <si>
    <t>Repairs &amp; Rehabilitation of Kanakpur Road.</t>
  </si>
  <si>
    <t>Repairs &amp; Rehabilitation of Berenga Bhagadhar Road.</t>
  </si>
  <si>
    <t>Repairs &amp; Rehabilitation of Bidyasagar Sarani Road. (Ch.0.00m to ch.606.00m)</t>
  </si>
  <si>
    <t>Repairs &amp; Rehabilitation of Naboday Lane.(Construction of CC guard wall)</t>
  </si>
  <si>
    <t xml:space="preserve"> Repairs &amp; Rehabilitation of Kathal Road at Zarultalla to Chencoori Road via Bhakatpur.</t>
  </si>
  <si>
    <t xml:space="preserve">Repairs &amp; Rehabilitation of Boaljur Athalikandi Road. </t>
  </si>
  <si>
    <t>Repairs &amp; Rehabilitation of Circuit House Approach Road.</t>
  </si>
  <si>
    <t>Repairs &amp; Rehabilitation of Patchgori Road from (Ch.0.00m to ch.305.00m) &amp; (Ch.324.00m to ch.575.00m)</t>
  </si>
  <si>
    <t>Repairs &amp; Rehabilitation of NH-53 to Kanchanpur Road via Don Boscoos School.</t>
  </si>
  <si>
    <t>Repairs &amp; Rehabilitation of Water Works Road.</t>
  </si>
  <si>
    <t>Repairs &amp; Rehabilitation of road from  NH-53 at Cachar College Point to Madhuramukh E&amp;D Dyke via Itkhola Ghaniwala.</t>
  </si>
  <si>
    <t>Repairs &amp; Rehabilitation of road from NH 53 at cachar College point in Madhuramukh E &amp; D Dyke via Itakhola Ghanuwala (Construction of 2 nos of RCC Culvert</t>
  </si>
  <si>
    <t>Repairs &amp; Rehabilitation of road from Swamiji Road</t>
  </si>
  <si>
    <t>Repairs &amp; Rehabilitation of Mother Terasa road from Central school to Pranabanda Mandir</t>
  </si>
  <si>
    <t>Repairs &amp; Rehabilitation of Kathal Road.</t>
  </si>
  <si>
    <t>Repairs &amp; Rehabilitation of road from Swamiji Road point to malugram E &amp;D dyke</t>
  </si>
  <si>
    <t>Repairs &amp; Rehabilitation of Jahajgudam Road</t>
  </si>
  <si>
    <t>Sishumandir Road</t>
  </si>
  <si>
    <t>Repairs &amp; Rehabilitation of Nutanpatty Road</t>
  </si>
  <si>
    <t>Repairs &amp; Rehabilitation of Tarunudai Road Starting from NH-54 at Khatakhal</t>
  </si>
  <si>
    <t>Repairs &amp; Rehabilitation of Road from Joragul bazar to end point of CM's special work (Ch.0.00m to 1300.00m)</t>
  </si>
  <si>
    <t>Repairs &amp; Rehabilitation of road from Joragul bazar Mangalpur</t>
  </si>
  <si>
    <t>Repairs &amp; Rehabilitation of road from Berabak to Sonai Kabugang Road (Ch.0.00m to 1170.00m)</t>
  </si>
  <si>
    <t>Repairs &amp; Rehabilitation of road from Sonai Kabuganj road to Bokrapar (Ch.0.00m to 2800.00m)</t>
  </si>
  <si>
    <t>Repairs &amp; Rehabilitation of NH-54 Kazidahar PWD Road at Manipuri Basti</t>
  </si>
  <si>
    <t>Repairs &amp; Rehabilitation of Kashipur Badripar Road (Ch.0.00m to 900.00m)</t>
  </si>
  <si>
    <t>Repairs &amp; Rehabilitation of Barohali to Satkorakandi Road (Ch.0.00m to 1500.00m)</t>
  </si>
  <si>
    <t>Repairs &amp; Rehabilitation of Hatikhal Market Area KK Road Phase II (Ch.0.00m to 1200.00m)</t>
  </si>
  <si>
    <t>Repairs &amp; Rehabilitation of Gangapur Shamlal House to Nearigram Mukam Tilla PWD Road (Ch.0.00m to 1200.00m)</t>
  </si>
  <si>
    <t>Repairs &amp; Rehabilitation of 7th Km of SMD Road to 4th Km of LRA Road (RCC Bridge Approach over Gorekandi Amjur Nallah (Ch.930.00m to 1093.00m)</t>
  </si>
  <si>
    <t xml:space="preserve">Repairs &amp; Rehabilitation of Mangalpur to Amaldar (Thangamlakhi) ( Slab Culvert) No.1/1 </t>
  </si>
  <si>
    <t>Repairs &amp; Rehabilitation of road from 7th Km of Silchar Hailakandi Road ( Near NIT) to Naga Punjee via Shivmandir</t>
  </si>
  <si>
    <t>Repairs &amp; Rehabilitation of Dharamkhal Road</t>
  </si>
  <si>
    <t>Repairs &amp; Rehabilitation of Pallonghat bazaar to Darmi Khal bazaar via Jamalpar (Ch.0.00m to 2500.00m)</t>
  </si>
  <si>
    <t>Repairs &amp; Rehabilitation of from Narsingpur Baskhal PMGSY road to PDB Shantipur</t>
  </si>
  <si>
    <t>Repairs &amp; Rehabilitation of road from NH-54 at Ramprasadpur to BNMP School point at Dholai Bhubandhar PWD Road via Lantugram (Ch.0.00m to 1500.00m)</t>
  </si>
  <si>
    <t>Repairs &amp; Rehabilitation of road from Pallonghat Amraghat road (SMD)  to Rakhaltilla RCC bridge (Ch.0.00m to ch.2462.00m)</t>
  </si>
  <si>
    <t>Repairs &amp; Rehabilitation of Pallonghat Bazar to Rukni TE Ch 0 1300 m) (Balance length)</t>
  </si>
  <si>
    <t>Repairs &amp; Rehabilitation of Baga bazar Natacherra road (From Ch.14131.50m to ch.16235.00m)</t>
  </si>
  <si>
    <t>Repairs &amp; Rehabilitation of road from BBC road to Radha nagar (Ch.0.00m to ch.1000.00m)</t>
  </si>
  <si>
    <t xml:space="preserve">Repairs &amp; Rehabilitation of RCC bridge with approaches at Dhanipur </t>
  </si>
  <si>
    <t>Construction of road from Bagha Sherkhan PWD road to Dhanipur</t>
  </si>
  <si>
    <t>IRepairs &amp; Rehabilitation of road from PDB road to Puthikhal including 1 nos  RCC  bridge of 15.00m span (Ch.0.00m to Ch.1000.00m)</t>
  </si>
  <si>
    <t>Repairs &amp; Rehabilitation of road from Paloi Point of PDB road to Tipra Punjee (Ch.0.00m to Ch.2000.00m)</t>
  </si>
  <si>
    <t>Repairs &amp; Rehabilitation of road from Nutan bazar Autharotilla road to G P Office (Balance length)</t>
  </si>
  <si>
    <t>Improvement of road from Sherkhan PWD Road to hamacharanpur Colony(Balance length) (Ch.630.00m to 2950.00m)</t>
  </si>
  <si>
    <t>Repairs &amp; Rehabilitation of road from Pallonghat Bazaar to Bhubandar TE  (Ch.0.00m to ch.1000.00m)</t>
  </si>
  <si>
    <t>Repairs &amp; Rehabilitation Bailey bridge on 2/1 Over River Rukni on Kabuganj Palonghat Road at Jhulanpool</t>
  </si>
  <si>
    <t xml:space="preserve">Repairs &amp; Rehabilitation of road from  Dwarbond to Pratabpur road </t>
  </si>
  <si>
    <t>culvert</t>
  </si>
  <si>
    <t>Repairs &amp; Rehabilitation of RCC bridge no 2/1 (span 21.75m) on the road from 12th km of Dwarbond Pratabpur PMGSY road to Noagon via Dharamstan (RCC Br at 1290.00M Ch and approaches)</t>
  </si>
  <si>
    <t>Repairs &amp; Rehabilitation of road from 12th km of  Dwarbond Pratabpur road to Noagon via Bharamstan</t>
  </si>
  <si>
    <t>Repairs &amp; Rehabilitation of road from 24th km of  Silchar Hailakandi  road to Sarbantila (Ch.0.00m to 1600.00m)</t>
  </si>
  <si>
    <t>Repairs &amp; Rehabilitation of RCC bridge no 1/1 (span 10.00m) on the road from 24th km of Silchar Hailakandi road to Sarbantila including  RCC drain</t>
  </si>
  <si>
    <t>Repairs &amp; Rehabilitation of road from 24th km of  Silchar Hailakandi  road to Nagathal (Ch.225.00 to 2025.00m)</t>
  </si>
  <si>
    <t>R &amp; M of Silchar Kumbhirgram Road. ( From Gossaipur at Mahasdak point to Udharbond Bazar ) Ch 0.00m to 4120.00 M)</t>
  </si>
  <si>
    <t>Repairs &amp; Rehabilitation of Dyapur -Arkatipur Road ( Ch 1410 m to 7300M)</t>
  </si>
  <si>
    <t>Repairs &amp; Rehabilitation of Dumurghat -Guabari road via Tikalpar</t>
  </si>
  <si>
    <t xml:space="preserve">Repairs &amp; Rehabilitation of damaged Slab Culvert No.1/2 (Ch.385.00m) alongwith Appraoch Roads on Jhafrobond Larsing Bagan Road </t>
  </si>
  <si>
    <t>Repairs &amp; Rehabilitation of CD Works &amp; SPT Bridge of Laisong Rajabazar Road. (Reconstruction of Culvert). 2 nos</t>
  </si>
  <si>
    <t>Repairs &amp; Rehabilitation of Retaining wall on Putul Bazar Nandapur Road.</t>
  </si>
  <si>
    <t>Repairs &amp; Rehabilitation of Gobindapur to Bagpur High School via Algapur.</t>
  </si>
  <si>
    <t>Repairs &amp; Rehabilitation of Karatigram Madhuramukh Road</t>
  </si>
  <si>
    <t>Repairs &amp; Rehabilitation of Lakhipur to Chapormoina Ch 2650.00 m to 5250.00 M</t>
  </si>
  <si>
    <t>Repairs &amp; Rehabilitation of Chapormoina to Tolengram Ch 5250.00 m to 7050.00m</t>
  </si>
  <si>
    <t>Repairs &amp; Rehabilitation of road from  Palorbond to Toilengram Ranipur Chiri BridgeRoad ( Ch 0.00 m to 3100.00m)</t>
  </si>
  <si>
    <t>Repairs &amp; Rehabilitation of Binnakandi Grant at L.R.A. to Motinagar Grant Road (Ch.0.00m to 5000.00m)</t>
  </si>
  <si>
    <t>Repairs &amp; Rehabilitation of LRA Road to Dilkush Factory via Rubber ( Ch 1000.00m to 3200.00m)</t>
  </si>
  <si>
    <t>Repairs &amp; Rehabilitation of Pabda &amp; Laikol Basti ( Ch 0.00m to .600m)</t>
  </si>
  <si>
    <t>Repairs &amp; Rehabilitation of road from Lallong Bijlapur to Dewan PMGSY via   Dewan Hospital&amp; Dewan Gandhi Statue to dewan Nachghar ( Ch 0.00m to 1700.00m)</t>
  </si>
  <si>
    <t>Repairs &amp; Rehabilitation of RCC Bridge and approaches (Br. No.3/1, Ch.2824.00m) over Doloo River on Doloo Subong Road</t>
  </si>
  <si>
    <t xml:space="preserve">Repairs &amp; Rehabilitation of Bridge App of Srikona Manikpur </t>
  </si>
  <si>
    <t>Repairs &amp; Rehabilitation of road from Silchar Jaitpur Road(10800.00m 12000.00m)</t>
  </si>
  <si>
    <t>Repairs &amp; Rehabilitation of road from S.K Road to SJ Road (1850m to 3300m)</t>
  </si>
  <si>
    <t>Repairs &amp; Rehabilitation of road from Silchar Jaintia Road (Jaraitola to Babubazar)</t>
  </si>
  <si>
    <t>Repairs &amp; Rehabilitation of road from Dolo -Moinerbond Road (0.00m to 1800m)</t>
  </si>
  <si>
    <t>Repairs &amp; Rehabilitation of Road from Borbond to Mikirpunji</t>
  </si>
  <si>
    <t>Repairs &amp; Rehabilitation of TRK Road (from ch.4300.00m to 6600.00m)</t>
  </si>
  <si>
    <t>Repairs &amp; Rehabilitation of RCC Bridge  with approaches on Chesri Dhumkar Road</t>
  </si>
  <si>
    <t>Repairs &amp; Rehabilitation of Gumrah Natanpur Road.(Chainage 0.00m to 9200.00m in stretches, total length=5.20km)</t>
  </si>
  <si>
    <t>Repairs &amp; Rehabilitation of T.R.K. Road.</t>
  </si>
  <si>
    <t>Repairs &amp; Rehabilitation of Tarinipur ONGC Road (Chainage 0.00m to 900.00m in streches)</t>
  </si>
  <si>
    <t>Repairs &amp; Rehabilitation of NH-6 to Gumrah Police Station (Construction of covered drain L=400.00m)</t>
  </si>
  <si>
    <t>Repairs &amp; Rehabilitation of Katigorah Harinagar Road</t>
  </si>
  <si>
    <t>Repairs &amp; Rehabilitation of RCC Br at Choligram over river Larang with approaches &amp; protection works</t>
  </si>
  <si>
    <t>Repairs &amp; Rehabilitation of SPT Bridge into RCC Br No.5/1 on Koroikandi to Jabda.</t>
  </si>
  <si>
    <t>Repairs &amp; Rehabilitation of Srikona Mohanpur Road.</t>
  </si>
  <si>
    <t>Repairs &amp; Rehabilitation of Road from Kuarpar to Ratanpur Tea Estate</t>
  </si>
  <si>
    <t>Repairs &amp; Rehabilitation of Bridge Approaches of Br No 6/2 on Chencooruie Elgin road</t>
  </si>
  <si>
    <t>Repairs &amp; Rehabilitation of Shyampur Rajpur Road</t>
  </si>
  <si>
    <t>Repairs &amp; Rehabilitation of Road from Sahapur Chowrangee to Sahapur village</t>
  </si>
  <si>
    <t>Repairs &amp; Rehabilitation of Railway Approach Road at Salchapra</t>
  </si>
  <si>
    <t xml:space="preserve">Constn. of a Tubular decking Steel bridge No. 1/1 over Timokjan river on 1 No. Konwar Gaon to Mout Gaon Rail Station cooneting road (L.=30.00m) &amp; II) Br. No. 3/1 over Dorika river on Lunpuria Gaon to Ramu Deodhai Gaon Connecting Road (L.=30.00m) </t>
  </si>
  <si>
    <t>Imp. of U/M Atonpur (Milonpur) Ali</t>
  </si>
  <si>
    <t>Imp. of U/M Paniduar Ali</t>
  </si>
  <si>
    <t>Imp. of U/M Mout Bhajoni Ali</t>
  </si>
  <si>
    <t>Charaideo Rural Rd Divn</t>
  </si>
  <si>
    <t>Repairing and Maintenance of Sonari Bonomali Moran Road (Ch.18000.00m to ch.24000.00m)</t>
  </si>
  <si>
    <t>Repairing and Maintenance of
(i)Kundaru to Garh Chari Ali(L=2.10Km)
(ii)Deepling Ramnagar Road(L=1.40 Km)
(iii)Deepling Moran Road(L=5.00 Km)
(iv)Dadhora to Balijan Road(L=4.00Km)</t>
  </si>
  <si>
    <t>Repairing and Maintenance of Gariapathar Road</t>
  </si>
  <si>
    <t>Repairing and Maintenance of Rukang Hatiboruah Road</t>
  </si>
  <si>
    <t>Repairing and Maintenance of Met. Tiphuk Jajali pukhuri Road (Ch.0.00m to ch.2780.00m)</t>
  </si>
  <si>
    <t>Improvement of Met. Deepling Moran Road (Ch.13000.00km to 18000.00km)</t>
  </si>
  <si>
    <t>Improvement of Rukang Satimora Moudumuni Road</t>
  </si>
  <si>
    <t>Improvement of Balance portion of Hollow Phukan Road(Ch.2490.00m to 5190.00m)</t>
  </si>
  <si>
    <t>Repairing and Maintenance of Moriamohori Road (Ch.0.00m to ch.900.00)</t>
  </si>
  <si>
    <t>Improvement of Konwar Bhalukoni Road (From Ch.0.00m to Ch.2700.00m)</t>
  </si>
  <si>
    <t>Improvement of Mahmora Konwar Gaon Road (Ch.1100.00m to ch.3031.00m)</t>
  </si>
  <si>
    <t>Repairing and Maintenance of No. 1 Tiphuk to Jajali Pukhuri Road (Ch.0.00m to ch.700.00m)</t>
  </si>
  <si>
    <t>Repairing and Maintenance of Tiphuk Garhpora Road (Ch.0.00m to ch.2000.00m)</t>
  </si>
  <si>
    <t>RImprovement of Nahortoli Beltol Road Ch from 1500.00m to 3900.00m</t>
  </si>
  <si>
    <t>Improvement of Kakotibari to Deoghoria Road (From ch.0.00m to ch.895.00m)</t>
  </si>
  <si>
    <t>Improvement of Konwar Sahab Road (From ch.0.00m to ch.2000.00m)</t>
  </si>
  <si>
    <t>Repairing and Maintenance of Doba Tiniali to Kherbari Road (Ch.0.00m to ch.1890.00m)</t>
  </si>
  <si>
    <t>Improvement of Balance Portion of Nimonagarh Road Ch from 7140.00m to 7360.00m</t>
  </si>
  <si>
    <t>Improvement of Dhamdhuli Road Ch from 0.00m to 2000.00m</t>
  </si>
  <si>
    <t>Improvement of Madhupur Nirmolia Road (Ch.1500.00m to ch.2400.00m)</t>
  </si>
  <si>
    <t>Repairing and Maintenance of Sepon Sunpura Road to Moriamohori connecting Road (Ch.0.00m to ch.1200.00m)</t>
  </si>
  <si>
    <t>Repairing and Maintenance of Bishrampur to Kachupathar Road (Ch.1500.00m to ch.2495.00m)</t>
  </si>
  <si>
    <t>Improvement of Himpora Road (From ch.0.00m to ch.2430.00m)</t>
  </si>
  <si>
    <t>Repairing and Maintenance of  Amguri Bogpora Road (Balance Portion) (Ch.4000.00m to ch.6500.00m)</t>
  </si>
  <si>
    <t>Improvement of Deepling Khamoon Road (From Ch.2500.00m to 2986.00m)</t>
  </si>
  <si>
    <t>Improvement of Balance portion of Konwar Borbil Road (Ch.4550.00m to ch.4810.00m)</t>
  </si>
  <si>
    <t>Repairing and Maintenance of Met. Bishnu Gogoi Path (CH.0.00m to ch.700.00m)</t>
  </si>
  <si>
    <t>Improvement of U/M Rihabari Ali</t>
  </si>
  <si>
    <t>Karimganj</t>
  </si>
  <si>
    <t>Karimganj Rural Rd Divn</t>
  </si>
  <si>
    <t>Repair &amp; Maintenance of  Sonakhira-Bubrighat Road  at Longai TE to Adamtilah DLF</t>
  </si>
  <si>
    <t>Repair &amp; Maintenance of road from  Adamtilah DLF road to Mohongool BSF camp</t>
  </si>
  <si>
    <t xml:space="preserve">Repair &amp; Maintenance of  Kathaltoli Bazar - Churaibari  </t>
  </si>
  <si>
    <t>Repair &amp; Maintenance of  Bazaricherra - Srinagar Road</t>
  </si>
  <si>
    <t>Repair &amp; Maintenance of road from Roghurtook RCC Bridge to Sathghori Panchayat office including  Culvert</t>
  </si>
  <si>
    <t>Repair &amp; Maintenance of   Kukitol BOP to Tripura Border</t>
  </si>
  <si>
    <t>Repairing of steel Bridge at Kinnorkhal</t>
  </si>
  <si>
    <t>Repair &amp; Maintenance of  P K Road at ONGC to Rajargoan</t>
  </si>
  <si>
    <t>Repair &amp; Maintenance of NEC Road to Rangamati</t>
  </si>
  <si>
    <t>Repair &amp; Maintenance of  Adamtillah Road</t>
  </si>
  <si>
    <t>Repair &amp; Maintenance of   NH - 8 to Ghokila to PM Road</t>
  </si>
  <si>
    <t>Repair &amp; Maintenance of road from Mukamtillah BOP to  P M Road</t>
  </si>
  <si>
    <t>Repair &amp; Maintenance of  Lowairpoa Kanmun Road to Shasinagar</t>
  </si>
  <si>
    <t>Repair &amp; Maintenance of  L K Road to Jalanagar</t>
  </si>
  <si>
    <t>Repair &amp; Maintenance of slab culvert at Sonakhira Buburighat Road</t>
  </si>
  <si>
    <t>Improvement of road from Rajargaon PMGSY Road to Patharkandi College.</t>
  </si>
  <si>
    <t>Construction of RCC foot Bridge across Longai near Patharkandi Bazar.</t>
  </si>
  <si>
    <t xml:space="preserve">Construction of RCC Foot Bridge  across Longai near Nayadhar </t>
  </si>
  <si>
    <t>Construction of RCC Bridge for light vehicles across Longai near Sibergul.</t>
  </si>
  <si>
    <t>Construction of road alongwith one slab culvert at Jogicherra</t>
  </si>
  <si>
    <t>Improvement of Patharkandi B. Ed College Road.</t>
  </si>
  <si>
    <t>Improvement of road from Akaidum to Dunmabari</t>
  </si>
  <si>
    <t>Improvement of road from Champabari BOP Road to Dumabari BOP</t>
  </si>
  <si>
    <t>Construction of RCC Box culvert on Batiya Road near Duhalia Bazar</t>
  </si>
  <si>
    <t>Construction of bridge at Koirongcherra over Koirongcherra near Assam Gate.</t>
  </si>
  <si>
    <t>Imp. Of Road with Culvert at Isabeel</t>
  </si>
  <si>
    <t>Repairs and Maintenance to Road from NH-37 to Khanamukh Namasudrapara Road (L=650.00m)</t>
  </si>
  <si>
    <t>Repairs &amp; Maintenance to Azara Udayan Path (L=700.00m)</t>
  </si>
  <si>
    <t>Repairs and Maintenance to Kanaklata Path (From Ch.3200.00m to Ch.3900.00m)</t>
  </si>
  <si>
    <t>Repairs and Maintenance to Pub-Mazirgaon Path (L=400.00m)</t>
  </si>
  <si>
    <t>Repairs and Maintenance to Road from Old AT Road to Old AT Road via Rajapara, Gosaipara, Thakuriapara (L=500.00m)</t>
  </si>
  <si>
    <t>Repairs &amp; Maintenance of Old AT Road (Garal to Pub-Mazirgaon) (Providing Road Marking &amp; Road Furniture) (Ch.0.00m to Ch.1700.00m)</t>
  </si>
  <si>
    <t>Repairs &amp; Maintenance to Gotanagar Roangbhumi Path L=0.545m</t>
  </si>
  <si>
    <t>Repairs and Maintenance to Garigaon Luitpar Path L=390.00m</t>
  </si>
  <si>
    <t xml:space="preserve">Repairs &amp; Maintenance to Azara Professor Colony Road L=4.00m </t>
  </si>
  <si>
    <t>Repairs and Maintenance to Doh-Mirzapur Path No. II (L=500.00m)</t>
  </si>
  <si>
    <t>Repairs and Maintenance to Moloinagar Path (L=350.00m)</t>
  </si>
  <si>
    <t>Repairs and Maintenance to Nizarapur Path (L=352.00m)</t>
  </si>
  <si>
    <t>Repairs and Maintenance to Kailash Nagar Path at Lankeswar (L=455.00m)</t>
  </si>
  <si>
    <t xml:space="preserve">Repairs and Maintenance to Link road to Doh-Mirzapur (L=130.00m) </t>
  </si>
  <si>
    <t>Repairs and Maintenance to Agchia Gomebori Road (L=2.10 Km, (Constructed under PMGSY Package No.-AS-11-84, Phase VII)</t>
  </si>
  <si>
    <t>Repairs and Maintenance to Borihat Heromdo Bikrampur Road (L=3.403 Km, (Constructed under PMGSY Package No.-AS-11-126, Phase VII)</t>
  </si>
  <si>
    <t xml:space="preserve">Repairs and Maintenance to Kahikuchi Village Approach Road </t>
  </si>
  <si>
    <t>Repairs &amp; Maintenance to Agchia Kanak Jokhoria Path  (L=364.00m)</t>
  </si>
  <si>
    <t>Repairs and Maintenance to Bakul Nagar Path at Jalukbari (L=320.00m)</t>
  </si>
  <si>
    <t>Repairs and Maintenance to Pasoniapara Masjid Road (L=340.00m)</t>
  </si>
  <si>
    <t>Repairs &amp; Maintenance to Tatipara to Gulla Path (L=300.00m)</t>
  </si>
  <si>
    <t>Repairs and Maintenance to Saraighat Path (L=300.00m)</t>
  </si>
  <si>
    <t>North G.State R. Dvn</t>
  </si>
  <si>
    <t xml:space="preserve">Repairs &amp; Maintenance to Kedar Road </t>
  </si>
  <si>
    <t xml:space="preserve">Repairs &amp; Maintenance to K.R.B. Road </t>
  </si>
  <si>
    <t xml:space="preserve">Repairs &amp; Maintenance to K.R.C. Road </t>
  </si>
  <si>
    <t xml:space="preserve">Repairs &amp; Maintenance to Santipur Main Road &amp; Bye-lane 1 (LHS) </t>
  </si>
  <si>
    <t xml:space="preserve">Repairs &amp; Maintenance to Santipur Ashram Road including RCC Drain (Both sides) </t>
  </si>
  <si>
    <t xml:space="preserve">Repairs &amp; Maintenance to Namghar Path (Professor Colony) </t>
  </si>
  <si>
    <t xml:space="preserve">Repairs &amp; Maintenance to Naranarayan Path including drain </t>
  </si>
  <si>
    <t xml:space="preserve">Repairs &amp; Maintenance to Muchiram Kachari Path at GF Road </t>
  </si>
  <si>
    <t xml:space="preserve">Repairs &amp; Maintenance to Sewali Path at Tula Factory </t>
  </si>
  <si>
    <t>Repairs &amp; Maintenance to Haricharan Das Path at Bishnu Nagar, Lakhra, Guwahati (Ch.0.00m to ch.290.00m and Ch.0.00m to ch.90.00m)</t>
  </si>
  <si>
    <t>Repairs &amp; Maintenance to Senmela Road Lokhra</t>
  </si>
  <si>
    <t xml:space="preserve">Repairs &amp; Maintenance to Sitala Mandir Path at Manpara, GF </t>
  </si>
  <si>
    <t xml:space="preserve">Repairs &amp; Maintenance to Khasia Ram Boro Path at GF </t>
  </si>
  <si>
    <t xml:space="preserve">Repairs &amp; Maintenance to Pump House to Smashan Ghat at Fatasil </t>
  </si>
  <si>
    <t>Repairs &amp; Maintenance to Suruj Nagar Namghar Path Odalbakara (Ch.0.00m to ch.200.00m)</t>
  </si>
  <si>
    <t xml:space="preserve">Repairs &amp; Maintenance to Balance portion of Koliagohain Mandir Path at Manpara </t>
  </si>
  <si>
    <t xml:space="preserve">Repairs &amp; Maintenance to Bimala Nagar at Bishnupur Path </t>
  </si>
  <si>
    <t>Repairing &amp; Maintenance of Dhodar Ali from ch.60000.00 to ch.76000.00m &amp; protection work to RCC bridge No. 69/1, 74/2.</t>
  </si>
  <si>
    <t>Repairing &amp; Maintenance of Station Feeder Road From Ch.0.00km to 0.248km</t>
  </si>
  <si>
    <t>Repairing &amp; Maintenance of TBN Road from ch.9000.00m to ch.12000.00(in Stretches) and protection Work to RCC Br. No. 11/1.</t>
  </si>
  <si>
    <t>Construction of U/M Link Puroikhuwa Phukanar Ali</t>
  </si>
  <si>
    <t>Construction of Gabharu Konwer Gaon Road (SPT Bridge No-4/1), L=13.00Km</t>
  </si>
  <si>
    <t>Construction of U/m Lahing Higher Secondary School App. Road</t>
  </si>
  <si>
    <t xml:space="preserve">Repairing and Maintenance of TBN Road (From ch.0.00m to ch.2000.00m) </t>
  </si>
  <si>
    <t>Repairing and Maintenance of Rajabari Road</t>
  </si>
  <si>
    <t>Repair &amp; Maintenance of Lukhurakhuwa Road</t>
  </si>
  <si>
    <t>Repair &amp; Maintenance of Laojan Tinali to Ronkham T.E. Road &amp; Construction of SPT Br. No-3/1 with approaches (Ch.2250.00m to ch.3000.00m)</t>
  </si>
  <si>
    <t>Repairing and Maintenance of Nagdera Fasuwal Road</t>
  </si>
  <si>
    <t>Repair &amp; Rehabilitation of Dhodar Ali from Ch.80000.00m to ch.95500.00</t>
  </si>
  <si>
    <t>Construction of Retaining Wall on Mogroi Serman Road</t>
  </si>
  <si>
    <t>Construction of Box Culvert(No2/3), Br. Approach 2/2 on Puroikhowa Phukanar Ali</t>
  </si>
  <si>
    <t>Construction of U/M Raidang Namsissu Path(Ch.1000.00m to ch.2000.00m)</t>
  </si>
  <si>
    <t>Construction of Box Culvert on Panitola Road</t>
  </si>
  <si>
    <t>Construction of Box Culvert on Bhuyanhat Road No.-1(Span=4.00m)</t>
  </si>
  <si>
    <t>Construction of U/M Bhuyanhat Road No.2</t>
  </si>
  <si>
    <t>Construction of Morongial to Balijan Road</t>
  </si>
  <si>
    <t>Construction of Box Culvert (No-5/1) on GCN Road</t>
  </si>
  <si>
    <t>Construction of Tetelital Road</t>
  </si>
  <si>
    <t>Re-Construction of HPC No-3/1 on U/M Chinatali Road</t>
  </si>
  <si>
    <t>Re-Construction of HPC No-2/1 on U/M Chungi Lahing Road</t>
  </si>
  <si>
    <t xml:space="preserve">Construction of SPT BR.No-2/2 with approaches over No-10 Jan, L=15.00m on Kharikatia to Gajpuria via Dhekiajuli Road </t>
  </si>
  <si>
    <t>Re-Construction of SPT BR. No-25/1, 29/1, 34/1 on Border Roa d (3 Nos. of SPT Bridges)</t>
  </si>
  <si>
    <t>Construction of Gohainmer to Bareghoria Batiporia</t>
  </si>
  <si>
    <t>Construction/Improvement of Hatiakhowa College Road (Ch.0.00m to ch.600.00m)</t>
  </si>
  <si>
    <t>Construction of Melamora College Road (From Ch.0.00m to 8000.00m)</t>
  </si>
  <si>
    <t>Construction of PHG Path to Bir Chilarai Path via Dolloigaon</t>
  </si>
  <si>
    <t>Construction of Balance Length of Krishi Bigyan Kendra Road (Ch.0.00m to 260.00m)</t>
  </si>
  <si>
    <t>Improvement of Bhatoubari link Road</t>
  </si>
  <si>
    <t>Construction of Sevadol Ali to Dakhinhengera PHC(CH.0.00m to 600.00m)</t>
  </si>
  <si>
    <t>Improvement of Namsonia to Telpani LP School</t>
  </si>
  <si>
    <t>Improvement of Gohaingaon to Chutiagaon Ali</t>
  </si>
  <si>
    <t>Construction of Melamora B Ed College Road</t>
  </si>
  <si>
    <t>Repair and Maintenance to Jelmoni Ali</t>
  </si>
  <si>
    <t>Repair and Maintenance to Batiporia Kurighoria Ali</t>
  </si>
  <si>
    <t>Repair and Maintenance to NH-37 to Amguri road</t>
  </si>
  <si>
    <t>Repairs and Maintenance of NH-37 to Hatiakhowa Road (Ch.7500.00m to Ch.13764.00m) (PBMC-Phase-II)</t>
  </si>
  <si>
    <t>Repair and Maintenance to Chilarai Path (Ch.0.00m to 1780.00)</t>
  </si>
  <si>
    <t>Kaliabor Rural Rd Divn</t>
  </si>
  <si>
    <t xml:space="preserve"> Repairs and Maintenance of Sutar Muslimgaon to PDB Road at Suter M.E. School</t>
  </si>
  <si>
    <t xml:space="preserve"> Repairs and Maintenance of Sutar Muslimgaon to Sutar High School via Sonarigaon</t>
  </si>
  <si>
    <t xml:space="preserve"> Repairs &amp; Maintenance of road from Samaguri to Gendhali ASEB office road</t>
  </si>
  <si>
    <t xml:space="preserve"> Repairs &amp; Maintenance of Samaguri to Boroma by SDBC</t>
  </si>
  <si>
    <t xml:space="preserve"> Repairing and Maintenance of K.A. Road to Salona Road (Ch.0.00Km to 1.30km)</t>
  </si>
  <si>
    <t>Repairing of SPT Br. No. 2/1 on Bhomoraguri Village Road</t>
  </si>
  <si>
    <t>Repairing of SPT Br. No. 1/1 on Bordol Kathalguri Road</t>
  </si>
  <si>
    <t>Repairing of SPT Br. No. 1/1 on Bordol Khanajan Road</t>
  </si>
  <si>
    <t>Repairs and Maintenance of Kawaimari Ambagan Road</t>
  </si>
  <si>
    <t>Repairs and Maintenance of Lailuri to Lawkhowa by SDBC</t>
  </si>
  <si>
    <t>Repairs and Maintenance of road from Koroiguri PT-II to SSL Road by SDBC</t>
  </si>
  <si>
    <t>Repairs and Maintenance of road from Solmari to Kawaimari road by SDBC</t>
  </si>
  <si>
    <t>Repair &amp; Maintenance of MH 37 to D.K Girls College (Ch.0.00m to ch.335.00m)</t>
  </si>
  <si>
    <t>Repair &amp; Maintenance to Mirza Township Road</t>
  </si>
  <si>
    <t>Repair &amp; Maintenance to NH 37 to Batiapara (Ch.0.00m to ch.870.00m)</t>
  </si>
  <si>
    <t>Repair &amp; Maintenance of Gosai Medhipara Road from ch.0.00m to ch.800.00m</t>
  </si>
  <si>
    <t>Repair &amp; Maintenance of Kukurmara Kandalpara Road from ch.0.00m to ch.2000.00m</t>
  </si>
  <si>
    <t>Repairs &amp; Maintenance of Bhagawatipara Nahira Guimara Road from ch.0.00m to ch.450.00m</t>
  </si>
  <si>
    <t>Repair &amp; Maintenance of Manpur village road from ch.0.00m to ch.500.00m</t>
  </si>
  <si>
    <t>Repair &amp; Maintenance of Perlly Sadilapur Road from ch.0.00m to ch.1000.00m</t>
  </si>
  <si>
    <t>Repairs &amp; Maintenance of P.L. Rajapara Road to Joji from ch.0.00m to ch.2500.00m</t>
  </si>
  <si>
    <t>Maintenance and Repairing of SPT Br. No. 1/1 on Nahira Kuldung Road</t>
  </si>
  <si>
    <t>Maintenance and Repair of SPT Br. No. 3/1 on Bhagawatipara Dhantola Hakrapara Road</t>
  </si>
  <si>
    <t>Maintenance and Repairing of SPT Br. No. 3/1 on Satpokheli MV School Road</t>
  </si>
  <si>
    <t>Repair &amp; Maintenance to SPT Br. No. 2/2 on Birogaon Ozapara Ghoramara Road</t>
  </si>
  <si>
    <t>Repair &amp; Maintenance to SPT Br. No. 3/2 on Birogaon Ozapara Ghoramara Road</t>
  </si>
  <si>
    <t>Repair of SPT Br. No. 3/1 on PL Rajapara Road</t>
  </si>
  <si>
    <t>Repair &amp; Maintenance of SPT Br. No. 1/2 on Uparhali Dakhala Hillock Road</t>
  </si>
  <si>
    <t>Repairs &amp; Maintenance of Nahira Satrapara Road</t>
  </si>
  <si>
    <t>Repairs &amp; Maintenance to Uparhali Rangamati Road (Ch.1000.00m to ch.3750.00m)</t>
  </si>
  <si>
    <t>Repair &amp; Maintenance of Khokhapara to Sulikata Road from ch.0.00m to ch.1300.00m</t>
  </si>
  <si>
    <t>Repair &amp; Maintenance to Shyamarai Temple Road from ch.0.00m to ch.850.00m</t>
  </si>
  <si>
    <t>Repair &amp; Maintenance of PMGSY road  Santola to Maliata Road from ch.0.00m to ch.1200.00m</t>
  </si>
  <si>
    <t>Repairs to SPT Br. No. 1/2 on Aliha Road</t>
  </si>
  <si>
    <t>Repairs and Maintenance to Batarhat Jharobori Lengta Loharghat Road.</t>
  </si>
  <si>
    <t xml:space="preserve">Repair  &amp;  Maintenance of  Uriamghat Panjan Naojan Road  (Ch. 0.00m to Ch. 4000.00m), Length = 4.00 Km </t>
  </si>
  <si>
    <t>Repairing  &amp;  Maintenance of  Rengma Gondhkoroi Link Road ,Length = 1.82 Km.</t>
  </si>
  <si>
    <t xml:space="preserve">Repair  &amp;  Maintenance of  SPT Bridge No. 12/2 on Uriamghat Panjan Naojan Road , Length = 12.50 Rm. </t>
  </si>
  <si>
    <t>Repairing  &amp;  Maintenance of  Chatiani Ali  ( From Ch. 0.00m to Ch. 4415.00m)    Length = 4.415Km</t>
  </si>
  <si>
    <t xml:space="preserve">Repair  &amp;  Maintenance of  Rengma Ali ( From Ch. 450.00m to Ch. 3450.00m) ,  Length = 3.45 Km </t>
  </si>
  <si>
    <t xml:space="preserve">Repair  &amp;  Maintenance of  providing Steel Bridge on SPT Bridge No. 4/2 on Chakali Ali. </t>
  </si>
  <si>
    <t xml:space="preserve">Repairing  &amp;  Maintenance of  Railway Parallel Road (From Ch.0.00m to 2065.00m),      Length = 2.065 Km. </t>
  </si>
  <si>
    <t xml:space="preserve">Repairing  &amp;  Maintenance of  Uriamghat Naojan Road  ( From Ch. 4300.00m to Ch. 6000.00m) ,  Length = 1.70 Km </t>
  </si>
  <si>
    <t xml:space="preserve">Repair  &amp;  Maintenance of  Ghanashyam Boruah Ali  ( From Ch. 5540.00m to Ch. 10040.00m) ,  Length = 4.50 Km </t>
  </si>
  <si>
    <t xml:space="preserve">Repairing  &amp;  Maintenance of  Panjan Chugajan Road  ( From Ch. 12650.00m to Ch. 12700.00m), Length = 0.050 Km </t>
  </si>
  <si>
    <t>Repairing  &amp;  Maintenance of Bokial Ali(Ch.0.00m to ch.3100.00m) (PBMC Phase-II)</t>
  </si>
  <si>
    <t>Construction of RCC Br. No. 16/2 on Murpholoni Bogijan Road over river Bogijan</t>
  </si>
  <si>
    <t>Repair of SPT Br. No. 3/4 on Teliagaon Road over river Dholajan, L=19.00M</t>
  </si>
  <si>
    <t>Repair of SPT Br. No. 1/4 on Gorongajan Follongoni  over river Gorongajan, L=12.00m</t>
  </si>
  <si>
    <t>Improvement of Janabal Kuwani Pathar Road (Ch.0.00m to ch.7000.00m)</t>
  </si>
  <si>
    <t>Improvement of Aborghat Road(Ch.0.00m to ch.1850.00m)</t>
  </si>
  <si>
    <t>Repair of SPT Br. No. 1/1 on Ponka Bandorghat Road over river Dholajan, L=7.00M</t>
  </si>
  <si>
    <t>Repair of Borsapori SPT Bridge No.3/3 over Borchapori Beel L=26.50m</t>
  </si>
  <si>
    <t>Improvement of Thurajan Tini  Ali o Rangajan (Soriakhat) Road (Ch.0.00m to ch.3000.00m)</t>
  </si>
  <si>
    <t>Maintenance &amp; Repair of Ujirati to Koroiguri  Road (Road Part)</t>
  </si>
  <si>
    <t xml:space="preserve"> Repair and Maintenance of Manika Chapori Road in Majuli under Majuli District.</t>
  </si>
  <si>
    <t>Repair and Maintenance Mohkina Road in Majuli under Majuli District.</t>
  </si>
  <si>
    <t>Maintenance &amp; Repair of  SPT Bridges at Mudobil and Mayabazar in Bhakatiduwar to Majdeori Road in Majuli under Majuli District.</t>
  </si>
  <si>
    <t>Maintenance and Repair of SPT Br.at Dubighat in Taliagaon to Deurigaon in Road in Majuli under Majuli District.</t>
  </si>
  <si>
    <t xml:space="preserve">Repair &amp; Maintenance to Kharjan Na-satra Road (Construction of SPT Bridge) in Majuli under Majuli District. </t>
  </si>
  <si>
    <t>Maintenance and Repair of MudoiGaon Sukansuti Road (SPT) Bridge and Approach) in 99-Majuli LAC under Majuli District.</t>
  </si>
  <si>
    <t>Maintenance and Repair of Dekasensowa Kathoniati Road (SPT Bridge and Approach) in 99-Majuli LAC under Majuli District.</t>
  </si>
  <si>
    <t>Maintenance and Repair of Ujirati to Koroiguri  Road Road (SPT Bridge and Approach) in 99-Majuli LAC under Majuli District.</t>
  </si>
  <si>
    <t>Maintenance and Repair of Misamora to Simaluguri Road (SPT Bridge and Approach) in 99-Majuli LAC under Majuli District.</t>
  </si>
  <si>
    <t>Maintenance and Repair of Rawmora Road (SPT Bridge and Approach) in 99-Majuli LAC under Majuli District.</t>
  </si>
  <si>
    <t>Maintenance and Repair of Nalkata Road (SPT Bridge and Approach) in 99-Majuli LAC under Majuli District.</t>
  </si>
  <si>
    <t>Repair and Maintenance of Bengenaati to Deaudiati  Path (Construction of SPT Br. No.2/1, L=65.00Rm) in Majuli LAC</t>
  </si>
  <si>
    <t>Repairing &amp; Maintenance of Charigharia Balichapori Road (From Ch.7.200km to ch.13.20, L=6.00Km) in -99 Majuli LAC.</t>
  </si>
  <si>
    <t>Repairing &amp; Maintenance estimate of Dhapak Gaon Road (From Ch.0.00Km to ch.1.094Km, L=1.094Km) in-99 Majuli LAC</t>
  </si>
  <si>
    <t>Repairing &amp; Maintenance estimate of Pohumorah-Garamur Jengrai –Haldhibari (PGJH) Road (From Ch.1.00Km to ch.3.20Km &amp; From ch.9.00Km to ch.11.750km, L=4.95Km) in 99-Majuli LAC (Balance Length)</t>
  </si>
  <si>
    <t>Special Repair to Phulani Silikhaguri Road (From Ch.0.00km tic h.0.60km &amp; ch.0.890km to ch.3.290km, L=3.00km) in 99-Majuli LAC</t>
  </si>
  <si>
    <t>Repair and Maintenance Estimate of Santipur Bhekulimari Road (From Ch.0.00km to ch.1.310Km, L=1.31 Km) in 99-Majuli LAC</t>
  </si>
  <si>
    <t>Maintenance and Repair work to Panikhati Muwamari at Jomuna Dubi Road in Majuli LAC in Majuli District.</t>
  </si>
  <si>
    <t>Maintenance and Repair of Okholchuk to Bhah Gaon Road (SPT Br and Approach) in-99 Majuli Lac under Majuli District.</t>
  </si>
  <si>
    <t>Maintenance and Repair of Jamudsuk Sonariati Road (SPT Br. And  Approach) in-99 Majuli Lac under Majuli District.</t>
  </si>
  <si>
    <t>Maintenance and Repair of Laimonika Majorbari Road (SPT Br. and Approach) in 99-Majuli LAC under Majuli District.</t>
  </si>
  <si>
    <t>Maintenance and Repair work to RCC Box Culvert at Doboli Chapori in Majuli LAC in Majuli District.</t>
  </si>
  <si>
    <t>Construction of Baligaon Chariali to Nabhonga via Hatimuria Missing Gaon Road (From Ch.0.00m to ch.3200.00m L=32.00 Km)</t>
  </si>
  <si>
    <t>Construction of 2 No.Korhalgaon to Dakhinpat Kalita Gaon Via Nawshali Gaon road in 99 Majuli Lac in Majuli District (From Ch.0.00m to ch.2515.00m, L=2515.00m)</t>
  </si>
  <si>
    <t>Construction of Rawnaper Sumoimari Road via koroaniati Gaon in 99 Majuli Lac in Majuli District (From Ch.660.00m to ch.3960.00m , L=3300.00m)</t>
  </si>
  <si>
    <t>Construction of Patia Gaon Road in 99 Majuli Lac in Majuli District (From ch.0.00m to ch.700.00m, L=700.00m)</t>
  </si>
  <si>
    <t>Mangaldoi State Road Division</t>
  </si>
  <si>
    <t>Special Repair to Mangaldoi Patharighat Khairabari Road (From Ch.11.00 Km to 34.00Km)(L=23.00Km)</t>
  </si>
  <si>
    <t>Special Repair of Bordolguri Deomornoi Kulshipar Road (From Ch.0.00Km to 1.00 Km, 2.00Km to 3.00Km, 5.2Km to 9.10Km and 10.3Km to 12.2Km)(L=6.80Km)</t>
  </si>
  <si>
    <t>Special Repair to Andherighat Jayantipur Halda Road (From Ch.0.00Km to 14.40.Km)</t>
  </si>
  <si>
    <t>Repairing of road from Handique gaon to Sahitya Sabha pendal via Gwjwnpur by earth and Sand gravelling.</t>
  </si>
  <si>
    <t>Repairing of road from Borimuri Sahitya Sabha pendal via Ulfa tiniali by earth work and Sand gravelling.</t>
  </si>
  <si>
    <t>Repairing of road from Railway crossing to Sahitya Sabha pendal Hagma chapori by earth work and Sand gravelling.</t>
  </si>
  <si>
    <t>Repairing of road from Dolong guri to Sahitya Sabha pendal (Crossing NH-15) by earth work and Sand gravelling.</t>
  </si>
  <si>
    <t>Maintenance &amp; Repairs of NH 15 to Brahmajan Delhousi Road in connection with Srimanta Sankar Sangh Adhibesion.</t>
  </si>
  <si>
    <r>
      <t>Maintenance &amp; Repairs of NH 15 to amdoiguri road (1</t>
    </r>
    <r>
      <rPr>
        <vertAlign val="superscript"/>
        <sz val="11"/>
        <color theme="1"/>
        <rFont val="Calibri"/>
        <family val="2"/>
        <scheme val="minor"/>
      </rPr>
      <t>st</t>
    </r>
    <r>
      <rPr>
        <sz val="11"/>
        <color theme="1"/>
        <rFont val="Calibri"/>
        <family val="2"/>
        <scheme val="minor"/>
      </rPr>
      <t xml:space="preserve"> to 4</t>
    </r>
    <r>
      <rPr>
        <vertAlign val="superscript"/>
        <sz val="11"/>
        <color theme="1"/>
        <rFont val="Calibri"/>
        <family val="2"/>
        <scheme val="minor"/>
      </rPr>
      <t>th</t>
    </r>
    <r>
      <rPr>
        <sz val="11"/>
        <color theme="1"/>
        <rFont val="Calibri"/>
        <family val="2"/>
        <scheme val="minor"/>
      </rPr>
      <t xml:space="preserve"> km) in connection with Srimanta Sankar Sangh Adhibesion.</t>
    </r>
  </si>
  <si>
    <t>Maintenance and Repairs of PWD IB at Kalabari (including brick boundary wall).</t>
  </si>
  <si>
    <r>
      <t>Maintenance &amp; Repairs of 3</t>
    </r>
    <r>
      <rPr>
        <vertAlign val="superscript"/>
        <sz val="11"/>
        <color theme="1"/>
        <rFont val="Calibri"/>
        <family val="2"/>
        <scheme val="minor"/>
      </rPr>
      <t>rd</t>
    </r>
    <r>
      <rPr>
        <sz val="11"/>
        <color theme="1"/>
        <rFont val="Calibri"/>
        <family val="2"/>
        <scheme val="minor"/>
      </rPr>
      <t xml:space="preserve"> Km Gopalpur Sonapur Road to Solengi Rajabari Road.(L=0.900Km)</t>
    </r>
  </si>
  <si>
    <t>Maintenance &amp; Repairs of Road from Solengi, Rajabari Sonapur Via Tinialibori Road By e/w.</t>
  </si>
  <si>
    <r>
      <t>Maintenance &amp; Repairs of Niz-Gohpur to Hawajan Road (11</t>
    </r>
    <r>
      <rPr>
        <vertAlign val="superscript"/>
        <sz val="11"/>
        <color theme="1"/>
        <rFont val="Calibri"/>
        <family val="2"/>
        <scheme val="minor"/>
      </rPr>
      <t>th</t>
    </r>
    <r>
      <rPr>
        <sz val="11"/>
        <color theme="1"/>
        <rFont val="Calibri"/>
        <family val="2"/>
        <scheme val="minor"/>
      </rPr>
      <t xml:space="preserve"> Km to 23</t>
    </r>
    <r>
      <rPr>
        <vertAlign val="superscript"/>
        <sz val="11"/>
        <color theme="1"/>
        <rFont val="Calibri"/>
        <family val="2"/>
        <scheme val="minor"/>
      </rPr>
      <t>rd</t>
    </r>
    <r>
      <rPr>
        <sz val="11"/>
        <color theme="1"/>
        <rFont val="Calibri"/>
        <family val="2"/>
        <scheme val="minor"/>
      </rPr>
      <t xml:space="preserve"> Km) in connection with Srimanta Sankar Sangh Adhibesion.</t>
    </r>
  </si>
  <si>
    <t>Maintenance &amp; Repairs of NH 15 to Gohpur Railway Station road via Tonganagaon in connection with Srimanta Sankar Sangh Adhibesion.</t>
  </si>
  <si>
    <t>Repairs and Maintenance of Road from NH-38 to Margherita Thermal via Civil Hospital, Margherita. (L=0.60Km)</t>
  </si>
  <si>
    <t>Repairs and Maintenance of Road from Margherita Pengree Road(L=1.85km)</t>
  </si>
  <si>
    <t>Repairs and Maintenance of Road from Margherita NH-38 to S.D.P.O Bunglow via Balukhat to Bazar Road (L=0.80km)</t>
  </si>
  <si>
    <t>Repair and Maintenance of Road from Pengeree Phillobari Road (from ch.5.00km to 7.60 km &amp; 8.00 km to 8.225 km) of Margherita LAC</t>
  </si>
  <si>
    <t>Tinsukia Rural Rd Divn</t>
  </si>
  <si>
    <t>Punar Nirman of Margherita Mirika Majuli Road in 124 LAC (Ch.900.00m to ch.1225.00m) (L=11.35km)</t>
  </si>
  <si>
    <t>Repairs and Maintenance of Road form No. 1 Tongani Hunjan Gaon to No. 3 Tongani Hunjan Gaon (ch.0.00m to ch.1961.00m)</t>
  </si>
  <si>
    <t>Repairs and Maintenance of Road From Nagaon tinali to No. 2 Bajal Gaon (ch.0.00m to ch.1276.00m)</t>
  </si>
  <si>
    <t>Repairs and Maintenance of Road from Dr. B.C. Bora Nursing Home to Lachit Nagar(ch.0.00m to ch.745.00m)</t>
  </si>
  <si>
    <t>Repairs and Maintenance of Doomdooma College Approach road (Goipani Road, NH-37 to NH- 52) (Doomdooma LAC, Ch.0.00m to 1350.00m)</t>
  </si>
  <si>
    <t>Repairs and Maintenance of  NH-37 to Bisakupi Road (Bisakupi - Rupbon Road) (Ch.2500-2800.00m)</t>
  </si>
  <si>
    <t>Construction of Hatigarh Mulani Satra Road (Ch.0.00m to 2000.00m) (L=2.00Km)</t>
  </si>
  <si>
    <r>
      <t xml:space="preserve">Repair and Maintenance to  </t>
    </r>
    <r>
      <rPr>
        <sz val="11"/>
        <color rgb="FF000000"/>
        <rFont val="Calibri"/>
        <family val="2"/>
        <scheme val="minor"/>
      </rPr>
      <t>Chaliha Nagar MiliJuli path,L=0.260Km</t>
    </r>
  </si>
  <si>
    <r>
      <t xml:space="preserve">Repairs and Maintenance of  </t>
    </r>
    <r>
      <rPr>
        <sz val="11"/>
        <color rgb="FF000000"/>
        <rFont val="Calibri"/>
        <family val="2"/>
        <scheme val="minor"/>
      </rPr>
      <t>Govindapur to Laipuli Matiakhana Road, (Ch.3900.00m to 9300.00m)L=5.40km</t>
    </r>
  </si>
  <si>
    <r>
      <t xml:space="preserve">Repair and Maintenance of </t>
    </r>
    <r>
      <rPr>
        <sz val="11"/>
        <color rgb="FF000000"/>
        <rFont val="Calibri"/>
        <family val="2"/>
        <scheme val="minor"/>
      </rPr>
      <t xml:space="preserve"> LBT Road from Deohal Tiniali to Dirial in Tinsukia</t>
    </r>
  </si>
  <si>
    <r>
      <t xml:space="preserve">Repair and Maintenance of  </t>
    </r>
    <r>
      <rPr>
        <sz val="11"/>
        <color rgb="FF000000"/>
        <rFont val="Calibri"/>
        <family val="2"/>
        <scheme val="minor"/>
      </rPr>
      <t>Netaji Colony to Bordubi Rail Gate Road</t>
    </r>
  </si>
  <si>
    <r>
      <t xml:space="preserve">Repair and Maintenance of  </t>
    </r>
    <r>
      <rPr>
        <sz val="11"/>
        <color rgb="FF000000"/>
        <rFont val="Calibri"/>
        <family val="2"/>
        <scheme val="minor"/>
      </rPr>
      <t>Tingrai Bangali Kolabari Tiniali to Tingrai Bridge, Ch.0.00m to 600.00m, L=0.600km</t>
    </r>
  </si>
  <si>
    <t>Repairs and Maintenance to  Arunudoi Path of Sector-II, Bordoloi Nagar, Tinsukia, L=0.340km</t>
  </si>
  <si>
    <t>Repairs and Maintenance to  Girish Ch. Roy Chowdhury Path of Sector-II, Bordoloi Nagar, Tinsukia</t>
  </si>
  <si>
    <t>Repairs and Maintenance to  Jiba Kt. Borkakoty Path connecting with Bye Lane 6 of Sector-I, Bordoloi Nagar, Tinsukia</t>
  </si>
  <si>
    <t>Repairs and Maintenance to  Dr. Bikash Kotoky Road of Parbatia, Tinsukia</t>
  </si>
  <si>
    <t>Repairs and Maintenance to  Bodoloi Nagar Bye Lane No.8, Sector-I (Ch.270.0m to Ch.430.0m)</t>
  </si>
  <si>
    <t>Repairs and Maintenance to  Bordoloi Nagar Bye Lane No.7, Sector-II (Ch.0.0m to Ch.650.0m)</t>
  </si>
  <si>
    <t>Repairs and Maintenance to Tinsukia College to Parbatia Road via Jibanjyoti Nurshing Home.</t>
  </si>
  <si>
    <t>Repairs and Maintenance to  Dr. Bhabendra Nath Saikia Path (Dee Tee Hall), Sector-2, Bordoloi Nagar Tinsukia..</t>
  </si>
  <si>
    <t>Repairs and Maintenance of  Mahendra Nath Borthakur Path of Sector-II, Bordoloi Nagar, Tinsukia</t>
  </si>
  <si>
    <t>Repair &amp; Maintenance Road from  Govindapur to Matiakhana Road (Ch.0.00m to ch.3.90km=3.90km)</t>
  </si>
  <si>
    <t>Repair and Maintenance of Hijuguri Industrial Estate Road (VIP Road)</t>
  </si>
  <si>
    <t>Repair and Maintenance to Panitola-Dinjan-Tinsukia Road (Ch.23700.0m to Ch.24670.0m)</t>
  </si>
  <si>
    <t>Repair and Maintenance to Juria Namghar Road</t>
  </si>
  <si>
    <t>Repairs and Maintenance to Kushal Konwar Path (Jariguri Kokoratoli to Bordoloi Nagar Bye Lane 8)</t>
  </si>
  <si>
    <t xml:space="preserve">Repair &amp; Maintenance of  Kamalpur village Road, (Total Length-0.518km) </t>
  </si>
  <si>
    <r>
      <t xml:space="preserve">Repair and Maintenance of </t>
    </r>
    <r>
      <rPr>
        <sz val="11"/>
        <color rgb="FF000000"/>
        <rFont val="Calibri"/>
        <family val="2"/>
        <scheme val="minor"/>
      </rPr>
      <t>Milan Nagar Road(Length-550m)</t>
    </r>
  </si>
  <si>
    <r>
      <t xml:space="preserve">Repair and Maintenance of </t>
    </r>
    <r>
      <rPr>
        <sz val="11"/>
        <color rgb="FF000000"/>
        <rFont val="Calibri"/>
        <family val="2"/>
        <scheme val="minor"/>
      </rPr>
      <t>Master Para Road(Length-300.00m)</t>
    </r>
  </si>
  <si>
    <r>
      <t xml:space="preserve">Repair and Maintenance of </t>
    </r>
    <r>
      <rPr>
        <sz val="11"/>
        <color rgb="FF000000"/>
        <rFont val="Calibri"/>
        <family val="2"/>
        <scheme val="minor"/>
      </rPr>
      <t>R.G. Road(Length-845m)</t>
    </r>
  </si>
  <si>
    <r>
      <t xml:space="preserve">Repair and Maintenance of </t>
    </r>
    <r>
      <rPr>
        <sz val="11"/>
        <color rgb="FF000000"/>
        <rFont val="Calibri"/>
        <family val="2"/>
        <scheme val="minor"/>
      </rPr>
      <t>Mission Para Road (Length-650.00m)</t>
    </r>
  </si>
  <si>
    <r>
      <t xml:space="preserve">Repair and Maintenance of </t>
    </r>
    <r>
      <rPr>
        <sz val="11"/>
        <color rgb="FF000000"/>
        <rFont val="Calibri"/>
        <family val="2"/>
        <scheme val="minor"/>
      </rPr>
      <t>Road connecting R.G. Road &amp; Mission Para Road (length-200.00m)</t>
    </r>
  </si>
  <si>
    <r>
      <t xml:space="preserve">Repair and Maintenance of </t>
    </r>
    <r>
      <rPr>
        <sz val="11"/>
        <color rgb="FF000000"/>
        <rFont val="Calibri"/>
        <family val="2"/>
        <scheme val="minor"/>
      </rPr>
      <t>Jyoti Nagar Road (Length-500.00m)</t>
    </r>
  </si>
  <si>
    <r>
      <t xml:space="preserve">Repair and Maintenance of </t>
    </r>
    <r>
      <rPr>
        <sz val="11"/>
        <color rgb="FF000000"/>
        <rFont val="Calibri"/>
        <family val="2"/>
        <scheme val="minor"/>
      </rPr>
      <t>Digboi Tipom Road (Length-1400.00m)</t>
    </r>
  </si>
  <si>
    <r>
      <t xml:space="preserve">Repair and Maintenance of </t>
    </r>
    <r>
      <rPr>
        <sz val="11"/>
        <color rgb="FF000000"/>
        <rFont val="Calibri"/>
        <family val="2"/>
        <scheme val="minor"/>
      </rPr>
      <t>Kenduguri Road of Digboi LAC (Length-2400m)</t>
    </r>
  </si>
  <si>
    <r>
      <t xml:space="preserve">Repair and Maintenance of </t>
    </r>
    <r>
      <rPr>
        <sz val="11"/>
        <color rgb="FF000000"/>
        <rFont val="Calibri"/>
        <family val="2"/>
        <scheme val="minor"/>
      </rPr>
      <t>Longsowal Siding Road(Length-2000m)</t>
    </r>
  </si>
  <si>
    <r>
      <t xml:space="preserve">Repair and Maintenance of </t>
    </r>
    <r>
      <rPr>
        <sz val="11"/>
        <color rgb="FF000000"/>
        <rFont val="Calibri"/>
        <family val="2"/>
        <scheme val="minor"/>
      </rPr>
      <t>Tipom Connecting Road of Digboi LAC (Length-800m)</t>
    </r>
  </si>
  <si>
    <r>
      <t xml:space="preserve">Repair and Maintenance of </t>
    </r>
    <r>
      <rPr>
        <sz val="11"/>
        <color rgb="FF000000"/>
        <rFont val="Calibri"/>
        <family val="2"/>
        <scheme val="minor"/>
      </rPr>
      <t>Tarun Nagar (Ward No. 6) of Makum town Digboi LAC (Length-500m)</t>
    </r>
  </si>
  <si>
    <r>
      <t xml:space="preserve">Repair and Maintenance of </t>
    </r>
    <r>
      <rPr>
        <sz val="11"/>
        <color rgb="FF000000"/>
        <rFont val="Calibri"/>
        <family val="2"/>
        <scheme val="minor"/>
      </rPr>
      <t>Krishna Nagar (Ward No. 8) of Makum Town (Length-650m)</t>
    </r>
  </si>
  <si>
    <r>
      <t xml:space="preserve">Repair and Maintenance of </t>
    </r>
    <r>
      <rPr>
        <sz val="11"/>
        <color rgb="FF000000"/>
        <rFont val="Calibri"/>
        <family val="2"/>
        <scheme val="minor"/>
      </rPr>
      <t>NH-38 to Jyoti Nagar Road of Digboi LAC (Length-510m)</t>
    </r>
  </si>
  <si>
    <t>Periodic repairs toTelelicola to Ambikapur Road via Gorsinga (At 0.00m to 3100.00mtr.)</t>
  </si>
  <si>
    <r>
      <t xml:space="preserve">Repairs and Maintenance of </t>
    </r>
    <r>
      <rPr>
        <sz val="11"/>
        <color rgb="FF000000"/>
        <rFont val="Calibri"/>
        <family val="2"/>
        <scheme val="minor"/>
      </rPr>
      <t>Borgaon to Buraburi via Chawalkhowa Nagaon Road (From Ch.0.00m to 0.642m)</t>
    </r>
  </si>
  <si>
    <t>Periodic Repair to Borgaon to Buraburi Road (From Ch.0.00m to 1200.00m)</t>
  </si>
  <si>
    <t>Periodic Repair to Jyotishnagar to Bukapather (From Ch.0.00m to 800.00m)</t>
  </si>
  <si>
    <t>Periodic Repair to Buraburi to Christan Basti via Ratanpur Road (From Ch.0.00m to 2300.00m)</t>
  </si>
  <si>
    <t>Maintenance of Repairs of 7th Mile to Padumfula  Road (At 0.00m to 2550.00mtr)</t>
  </si>
  <si>
    <t>Repairs and Maintenance of NH-52  t o  Gelgeli Patty  Road (Ch.0.00m to 600m)</t>
  </si>
  <si>
    <t>Repairs and Maintenance of Saikhowa Hahkhati Road from Aroimuria (Ch.8000.00m to 15000.00m)</t>
  </si>
  <si>
    <t xml:space="preserve">Repair and Maintenance of Bordirak Sumoni Mathawri Point via Dirak Bazar Road </t>
  </si>
  <si>
    <t>Construction of Borachuk to tezi-gaon Road</t>
  </si>
  <si>
    <t>Repairs and Maintenance of NH-37 to Dangori H.S.School Road (Ch.0.00 to 1000.00m)</t>
  </si>
  <si>
    <t>Repair and Maintenance of NH-37 to Talap Thana Road</t>
  </si>
  <si>
    <r>
      <t>Repair and Maintenance of</t>
    </r>
    <r>
      <rPr>
        <sz val="11"/>
        <color rgb="FF000000"/>
        <rFont val="Calibri"/>
        <family val="2"/>
        <scheme val="minor"/>
      </rPr>
      <t xml:space="preserve"> road from NH-37 to Bathou Mandir via SArudhadum Borpather Road.(L=9.00km)</t>
    </r>
  </si>
  <si>
    <t>Repairs and Maintenance of Dholla High School Road (From Ch.0.00m to 4000.00m=4.00km) approaches Road</t>
  </si>
  <si>
    <t>Repair &amp; Maintenance of Daimukhia Jokaichuk Road (Kordoiguri to Bandarkhati) (Ch.0.00m to ch.8000.00m)</t>
  </si>
  <si>
    <t>Repair &amp; Maintenance of Gandhia Balijan Tipuk-Daisajan Road (NH-37 at Tipuk to Kordoiguri) (Ch.0.00m to ch.11000.00m)</t>
  </si>
  <si>
    <t>Repair &amp; Maintenance of Lahowal Bordubi Tinsukia Road Ch.34000.00m to ch.46640.00m</t>
  </si>
  <si>
    <t>Repair &amp; Maintenance to Doomdooma Phillobari Road (Ch.2400.00m to ch.17000.00m)</t>
  </si>
  <si>
    <t>Maintenance and repair of Margherita Pengree Road(L=25.20km)</t>
  </si>
  <si>
    <t>Repairs &amp; Maintenance of Digboi Pengree Bordumsa Road (L=34.10KM)</t>
  </si>
  <si>
    <t>Repairing of road from Silapathar Jonai Link Road (Ph-II)</t>
  </si>
  <si>
    <t> Dhemaji Rural Rd Divn</t>
  </si>
  <si>
    <t> Dhemaji Rural Road Division</t>
  </si>
  <si>
    <t>Repairing of road from Akajan Likabali Road from Sitaram Taye High School near Essar Petrl Depot to NH-15 (Ph-II)</t>
  </si>
  <si>
    <t>Repairing of road from Dimow to Bhairabpur via Budhbaria Bazar Road (Ph-II) (Ch.5800.00m to ch.7800.00m)</t>
  </si>
  <si>
    <t>Repairing of Road from Jonaki Nagar Road to NH-52 at Kathalguri (Ph-II)</t>
  </si>
  <si>
    <t>Repairing of Silapathar Kankan Nagar Road (Ph-II)</t>
  </si>
  <si>
    <t>Repairing and maintenance of road from Akajan Likabali Road at Jain Mandir to Silapathar Murong Path.</t>
  </si>
  <si>
    <t>Repairing and maintenance of road from Garumora Khuti to Bangalmari Jail Road</t>
  </si>
  <si>
    <t>Repairing of Silapathar Press Club Approach Road (Ph-II)</t>
  </si>
  <si>
    <t>Repairing and maintenance of Gandhi Road at Jonai Town, Batch-II (Ch.0.00m to Ch.300.00m)</t>
  </si>
  <si>
    <t>Reparing and maintenance of Bahir Jonai Chariali to Akland Batch -II, (Ch.0.00m to Ch.2247.20m)</t>
  </si>
  <si>
    <t>Repairing and maintenance of road from NH-52 at Ujani Bijoypur to Kardongchuk batch-II, (Ch.0.00m to Ch.1109.70m)</t>
  </si>
  <si>
    <t>Repairing and maintenance of road from Jonai Bazar to Agom Dulung, batch-II, (Ch.0.00m to ch.1965.50m)</t>
  </si>
  <si>
    <t>Repairing and maintenance of Dekapam college Tiniali to Simenchapori, batch-II, (Ch.0.00m to 1294m)</t>
  </si>
  <si>
    <t>Repairing and maintenance of Simen Chapori Rly Stn Feeder Road, Batch-II (Ch.0.00m to 920.00m)</t>
  </si>
  <si>
    <t>Repair and Maintenance of road from Galua to oyang Balijan (Bhangidia  Gaon)</t>
  </si>
  <si>
    <t>Repairing and maintenance of Telam Rly Station Feeder Road (Ch.0.00m to ch.450.00m) Batch-II</t>
  </si>
  <si>
    <t>Repairs and maintenance of road fom  o f Bormuria to Muktiar via Arney Kakobari Road</t>
  </si>
  <si>
    <t>Causeway</t>
  </si>
  <si>
    <t>Mangaldoi RR Divn</t>
  </si>
  <si>
    <t>Mangaldoi Rural Road Division</t>
  </si>
  <si>
    <t>Repair &amp; Rehabilitation of  Kharupetia Bhakatpara Road</t>
  </si>
  <si>
    <t>Repair &amp; Rehabilitation ofDalgaon Kuwaripukhuri Road (including repair if IB + Office + Boundary wall ) (separate cost estimate for Dalgaon IB office etc attached) (Rs.42.53L + 29.72 L)</t>
  </si>
  <si>
    <t>Repair &amp; Rehabilitation of Batabari Jangalpara Road</t>
  </si>
  <si>
    <t>Repair &amp; Rehabilitation of Bechimari Daipam Road</t>
  </si>
  <si>
    <t>Repair &amp; Rehabilitation of Dalgaon town to Sialmari via Dhekrigaon Road</t>
  </si>
  <si>
    <t>Repair &amp; Rehabilitation of Batabari Kopati Road</t>
  </si>
  <si>
    <t>Repair &amp; Rehabilitation of Kharupetia IB approach road (repair of Kharupetia IB)</t>
  </si>
  <si>
    <t>Repair &amp; Rehabilitation of Simulguri Majgaon Daipam road</t>
  </si>
  <si>
    <t>Repair &amp; Rehabilitation of No.1 Shyampur No.4 Shyampur Road</t>
  </si>
  <si>
    <t xml:space="preserve">Repair &amp; Rehabilitation of Kharupetia steamer Ghat Road including repair of (SPT Br. No. 3/1) </t>
  </si>
  <si>
    <t>Repair &amp; Rehabilitation of Road from Kharupetia Panbari to Nagajan</t>
  </si>
  <si>
    <t>Repairs &amp; Maintenance of road from Rampur Dhemagarh road (at Ch.540.00m)</t>
  </si>
  <si>
    <t>Repairs &amp; Maintenance of road from Bihpuria IB Approach Road from ch.0.00m to 588.00m</t>
  </si>
  <si>
    <t>Repairs &amp; Maintenance of road from Sawkuchi Fandibari to Jaluk Kata Road (Ch.0.00m to Ch.2500.00m)</t>
  </si>
  <si>
    <t>Repairs &amp; Maintenance of road from Narayanpur Rangati Arimoraghat Road (Ch.0.00m to Ch.1100.00m,2250.00m to 2750.00m and 3500.00m to Ch.4700.00m)</t>
  </si>
  <si>
    <t>Repairs &amp; Maintenance of road from Bihpuria Town To Circle Office (Ch.0.00m to Ch.951.56m)</t>
  </si>
  <si>
    <t>Repairs &amp; Maintenance of road from Rangajan to Borbali Link Road (Ch.0.00m to Ch.2013.00m)</t>
  </si>
  <si>
    <t>Repairs &amp; Maintenance of road from Bihpuria Bodoti PWD Road ( Ch3000 to Ch.4500.00m)</t>
  </si>
  <si>
    <t>Repairs &amp; Maintenance of road from Pichala Gamtowto Magnowa Rangati Road (Ch.2480.00m to 4480.00m)</t>
  </si>
  <si>
    <t>Repairs &amp; Maintenance of road from Bihpuria town to Bamungaon via Daily Bazar (Ch.0.00m to Ch.1500.00m)</t>
  </si>
  <si>
    <t>Repairs &amp; Maintenance of road from NH-15 at Dholpur to Bonpuroi Latabari (Ch.0.00m to Ch.8000.00m)</t>
  </si>
  <si>
    <t>Construction of 2x3x3m RCC Box Cell culvert on the road from Simaluguri No-3 to to No.1 Bikrampur at Ch.85.00m (Approach road to ongoing Sessa RCC Bridge.)</t>
  </si>
  <si>
    <t>Repairs and Maintenance of PWD Roads Goriajan Bogolijan Road (From ch.1270.00m to ch.1720.00m</t>
  </si>
  <si>
    <t>Repairs and Maintenance of PWD Roads Kabarsthan Road (From Ch.0.00m to ch.400.00m)</t>
  </si>
  <si>
    <t>Repairs and Maintenance of PWD Roads D.K. Road (N L Dhalghat Ghunasuti) (From Ch.0.00m to ch.470.00m)</t>
  </si>
  <si>
    <t>Repairs and Maintenance of PWD Roads D.C. Court to NL Daily Bazar via ASTC Bus Station Road(From 650.00m to ch.1250.00m)</t>
  </si>
  <si>
    <t>Repairs and Maintenance of PWD Roads Bharti Sonowalgaon Road (From ch.572.00m to ch.2175.00m)</t>
  </si>
  <si>
    <t>Repairs and Maintenance of PWD Roads Gharmora Deorigaon Road (From ch.2665.00m to ch.4052.00m)</t>
  </si>
  <si>
    <t>Repairs and Maintenance of PWD Roads Hatilung Jorhatia No.2 Road (From Ch.0.00m to ch.714.00m)</t>
  </si>
  <si>
    <t>Repairs and Maintenance of PWD Roads Circuit House Approach Road (From Ch.0.00m to ch.576.00m Part &amp; (From ch.0.00m to ch.152.00m) Part-II</t>
  </si>
  <si>
    <t>Repairs and Maintenance of PWD Roads Anaigharia Village Road (From Ch.568.00m to ch.1671.00m)</t>
  </si>
  <si>
    <t>Repair and Maintenance of North Lakhimpur Kamalabari (NLKB) Road (Ch.0.00m to Ch.2000.00m) (Part-I), From (Ch.2000.00m to Ch.5800.00m) (Part-II) and (from Ch.14446.00m to Ch.16546.00m and Ch.19200.00m to Ch.19940.00m) (Part-III)</t>
  </si>
  <si>
    <t>Repair to Mangaldoi Mazikuchi Road from Moutpara Chak to Randhani Satra connecting road (L=2.600Km)</t>
  </si>
  <si>
    <t xml:space="preserve">Repairs to Manoighat Maroi Road </t>
  </si>
  <si>
    <t>Repairs to road from N.H. 15 to Ragunath Sowari Satra</t>
  </si>
  <si>
    <t>Repairs to Bamun Ali including Link Road</t>
  </si>
  <si>
    <t>Repairs to Sipajhar I.B</t>
  </si>
  <si>
    <t>Repairs to SPT Br. No.1/2 on Duni College Road</t>
  </si>
  <si>
    <t>Repairs to SPT Br. No.4/1 on Khatara Bherua Road</t>
  </si>
  <si>
    <t>Repairs to SPT Br. No.2/3 on  Niranchuba Turai Road</t>
  </si>
  <si>
    <t>Repairs to SPT Br. No.2/3 on khandajan Solpam Road</t>
  </si>
  <si>
    <t>Repairs to SPT Br. No. 3/2 on Boiragijhar Duni Road</t>
  </si>
  <si>
    <t>Repairs to SPT Br. No.2/4 Pachim Bar Pathar Road</t>
  </si>
  <si>
    <t>Mangaldoi Rural Road Divn</t>
  </si>
  <si>
    <t>Maintenance and Repair of DRDA to Mowamari Road</t>
  </si>
  <si>
    <t>Maintenance and Repair of  Kaliram Gaonburha Path</t>
  </si>
  <si>
    <t>Maintenance and Repair of  NH-15 to Purani banglagarh Niz rangmati Road (slab culvert No 1/1)</t>
  </si>
  <si>
    <t>Maintenance and Repair of  NH-15 to Gadhowa Road (Repairs to SE Residence &amp; SE's office)</t>
  </si>
  <si>
    <t>Maintenance and Repair of  GOSB Road (Repairs to EE residence and Toilet Block at Mangaldoi)</t>
  </si>
  <si>
    <t>Maintenance and Repair of  NH-15 to Manuhmara pukhuri Road</t>
  </si>
  <si>
    <t>Maintenance and Repair of  NH-15 to Upahupara Bishnumandir Road</t>
  </si>
  <si>
    <t>Maintenance and Repair of Bamunpura to Padumpukhuri Road</t>
  </si>
  <si>
    <t>Maintenance and Repair of  Chamuapara to Boampur Road</t>
  </si>
  <si>
    <t>Maintenance and Repair of  Purani Bangalagarh Niz Rangamati Road</t>
  </si>
  <si>
    <t>Maintenance and Repair of  Borthekerabari to Niz Rangamati Road</t>
  </si>
  <si>
    <t>Maintenance and Repair of  Pipradukam Dhankhunda Road</t>
  </si>
  <si>
    <t>Maintenance and Repair of Goshaigaon Kamarpara Road</t>
  </si>
  <si>
    <t>Khataniapara to NH-52 Road</t>
  </si>
  <si>
    <t>Bhakatpara market Approach road</t>
  </si>
  <si>
    <t>Maintenance and Repair of Arjuntal Dhowapara Road</t>
  </si>
  <si>
    <t>Maintenance and Repair of SPT Br. No.3/1 (L=25.00m) on purani Bangalgrh Niz Rangamati Road</t>
  </si>
  <si>
    <t>Maintenance and Repair of  SPT Br. No. 3/1 (L=30.00m) on Goshaigaon Kamarpara Road</t>
  </si>
  <si>
    <t xml:space="preserve">Repair and Maintenance of MB road to Santipur via Baruahpara including Sankerdev Bye lane (Ch.0.00m to Ch.1570.00m) </t>
  </si>
  <si>
    <t>Repair &amp; Maintenance of MB road to Santipur via Baruapara including Sankardeva byelane (Ch.0.00m to Ch.380.00m)</t>
  </si>
  <si>
    <t>Repair &amp; Maintenance of MB road to  Santipur via Baruapara including Sankardeva Byelane ( Bye lane-1, From Bishnu Mandir (Ch.0.00m to Ch.310.00m)</t>
  </si>
  <si>
    <t>Maintenance and Repair of NH-15 to Bhebarghat Islampur Road via Rajapam (Ch.0.00m to Ch.410.00m)</t>
  </si>
  <si>
    <t>Maintenance &amp; Repair of Rameswar path near Lakhi Hotel at MB road (Ch.0.00m to Ch.157.00m)</t>
  </si>
  <si>
    <t>Repair &amp; Maintenance of Romai Road (From Ch.1500.00m to ch.10500.00m)</t>
  </si>
  <si>
    <t>Repair &amp; Maintenance of Ratanpur Namghar Path including Thupitora Path (Ch.0.00m to ch.825.00m and ch.0.00m to ch.245.00m)</t>
  </si>
  <si>
    <t>Repair &amp; Maintenance of Lahowal College Road (from Ch.0.00m to 400.00m)</t>
  </si>
  <si>
    <t>Repair /Maintenance of Titadimoru to Maijan Road (Interlocking Concrete Block Pavement)</t>
  </si>
  <si>
    <t>Maintenance &amp; Repair of Niz-Mankata Road</t>
  </si>
  <si>
    <t>Repairs/Maintenance of NH-37 to Ekoratoli (Assam Distillery , Longsowal) Road (Interlocking Concrete Block Pavement )</t>
  </si>
  <si>
    <t>Repairs/Maintenance of Mohonbari Hezal Bank Road (Interlocking Concrete Block Pavement )</t>
  </si>
  <si>
    <t>Repair &amp; Maintenance of Development Area  Lane No. 2 from ch.142.00m to ch.329.00m</t>
  </si>
  <si>
    <t>Repair &amp; maintenance of Milon Nagar Bye Lane-N (Ch.350.00m to ch.590.00m)</t>
  </si>
  <si>
    <t>Repair &amp; Maintenance of Mankata Hatimura Road (from ch.0.00m to ch.235.00)</t>
  </si>
  <si>
    <t>Repairs &amp; Maintenance of Bapuji Path (Ch.0.00m to ch.140.00m)</t>
  </si>
  <si>
    <t>Repairs &amp; Maintenance of Connecting Road between Convoy Road &amp; Alok Nagar Path (Opposite to Maffizuddin Ahemed Hazarika Path) (Ch.0.00m to ch.180.00m)</t>
  </si>
  <si>
    <t>Repairs &amp; Maintenance of Connecting Road between Convoy Road &amp; AMC Convoy Road(Ph-I)</t>
  </si>
  <si>
    <t xml:space="preserve">Repair &amp; Maintenance of G.M Hospital side road  (Ch.0.00m to ch.170.00m) </t>
  </si>
  <si>
    <t>Repair &amp; Maintenance of Shanti Path (Bye lane connected with AMC to Convey Road , Ph-I) (Ch.0.00m to ch.150.00)</t>
  </si>
  <si>
    <t>Repairs &amp; Maintenance of Srimanta Path (Bye lane connected with AMC to convoy Road , Ph-I) (Ch.0.00m to ch.180.00m)</t>
  </si>
  <si>
    <t>Repairs &amp; Maintenance of Niz- Kadomoni Road (Ch.0.00m to ch.520.00m)</t>
  </si>
  <si>
    <t>Repairs &amp; Maintenance of Jahajram Das Road to Mondir Masjid Road(From Ch.0.00m to ch.210.00m &amp; Ch.0.00m to ch.240.00m =450.00m)</t>
  </si>
  <si>
    <t>Repairs &amp; Maintenance of Ateicol Road (Ch.0.00m to ch.375.00m)</t>
  </si>
  <si>
    <t>Repairs &amp; Maintenance of Guard Quarter Road (Ch.0.00m to ch.365.00m, ch.0.00m to ch.120.00m &amp; ch.0.00m to ch.115.00m)</t>
  </si>
  <si>
    <t>Repair &amp; Maintenance of P.N.Road (Ch.0.00m to ch.990.00m)</t>
  </si>
  <si>
    <t>Repair &amp; Maintenance of Tarun Samity Road (Ch.0.00m to ch.270.00m)</t>
  </si>
  <si>
    <t>Repair &amp; Maintenance of Zig Zag Road (Ch.303.00m to ch.720.00m)</t>
  </si>
  <si>
    <t>Repair &amp; Maintenance of Durgabari Road and Mandir Masjid Road.</t>
  </si>
  <si>
    <t>Repair &amp; Maintenance of Boloram Duara Road (Ch.0.00m to ch.367.00m)</t>
  </si>
  <si>
    <t>Repair &amp; Maintenance of Jeotimoral Road (Ch.0.00m to ch.220.00m)</t>
  </si>
  <si>
    <t>Repair &amp; Maintenance of Udaipur Road (Ch.0.00m to ch.670.00m)</t>
  </si>
  <si>
    <t>Repair &amp; Maintenance of Match Factory Road (Ch.0.00m to ch.209.00m)</t>
  </si>
  <si>
    <t>Repair &amp; Maintenance of Indreswar Sarma College Side Road (Ch.0.00m to ch.225.00m)</t>
  </si>
  <si>
    <t>Repair &amp; Maintenance of Handique Chuk Road (Ch.0.00m to 266.00m)</t>
  </si>
  <si>
    <t>Repair &amp; Maintenance of Bharati Path (From Ch.0.00m to ch.225.00m)</t>
  </si>
  <si>
    <t>Repairs &amp; Maintenance of Alok Nagar Bye Lane-I (Ch.0.00m to ch.310.00m)</t>
  </si>
  <si>
    <t>Lezai Kolakhowa Road</t>
  </si>
  <si>
    <t>Azarguri to Silputa Road</t>
  </si>
  <si>
    <t>Old At Road and Kutoha Bhogmur Road</t>
  </si>
  <si>
    <t>Khowang Bhaman Road</t>
  </si>
  <si>
    <t>Repairing &amp; Maintenance of Lachan Miri Gaon Road (Ch.0.00m to ch.8000.00m)</t>
  </si>
  <si>
    <t>Maintenance and Repairs to Ghahi Ali (From Ch.0.00m to 3000.00m, L=3.00Km)</t>
  </si>
  <si>
    <t>Repairs &amp; Maintenance of Damaged Br App of RCC(including protection work) of Br. No. 19/1 on Mancota Jokai Bamunbari Road (including temporary restoration work)</t>
  </si>
  <si>
    <t>Repair &amp; Maintenance of steel pipe Bridge No.2/1 over Koliapani jan on Dhammon Sessa Gaon road (Geladesang Bridge)</t>
  </si>
  <si>
    <t>Repair &amp; Maintenance of steel Bridge No.2/1 over Pani Beel River over on Danah Ali Road</t>
  </si>
  <si>
    <t>Maintenance and repairs to Majpathar Tiniali to Nachani Tiniali Road(from ch.0.00m to ch.1050.00m,L=1.050Km)</t>
  </si>
  <si>
    <t>Improvement of Dibrual Gaon Road (L=1.00Km)</t>
  </si>
  <si>
    <t>Improvement of road from Halmari TE Tiniali to Ghuguloni Road (L=1.00km)</t>
  </si>
  <si>
    <t>Improvement of road from Naloni to Dolopa Road (From Ch.0.00m to ch.1000.00m)</t>
  </si>
  <si>
    <t>Repair &amp; Maintenance of DSDM Road (Ch.0.00m to 7200.00m</t>
  </si>
  <si>
    <t>Repair &amp; Maintenance of NH 37 to Merilipather Road (Ch.0.00m to ch.1520.00m)</t>
  </si>
  <si>
    <t>PWD   Dibrugarh</t>
  </si>
  <si>
    <t>Repair &amp; Maintenance of Tingrai Chariali to Dihing Bandh Road(Tingrai ChariAli to Dolamuri Ghat)(Ch.0.00m to ch.1200.00m)</t>
  </si>
  <si>
    <t>Repair &amp; Maintenance of Bokuloni Chariali to Naohalia Tiniali (Naoholia Bangali No. 2 to Hatijan Tea-estate) (Ch.2500.00m to 5000.00m)</t>
  </si>
  <si>
    <t>Repair &amp; Maintenance of Belbari to Dihinghulla Road (Atta Ali)(Ch.9770.00m to 12410.00m)</t>
  </si>
  <si>
    <t>Repair &amp; Maintenance of Gondhia-Bhajoni Road (Ch.0.00 to 2900.00m)</t>
  </si>
  <si>
    <t>Repair &amp; Maintenance of Joypur ali 1st Km to Dihing Erasunti Gaon (Ch.0.00m to ch.1380.00m)</t>
  </si>
  <si>
    <t>Repair &amp; Maintenance of Joypur ali 14th Km to Kacharipathr Road L=2500.00m</t>
  </si>
  <si>
    <t>Repairs &amp; Maintenance of C.T Road Borhulla  connecting  LBT Roadfrom ch.0.00m to ch.1380.00m including repair of pipe Br. In L=1380.00m</t>
  </si>
  <si>
    <t>Repair &amp; Maintenance of  Madhupur to Nagaon Road(Purna Cinema Hall)</t>
  </si>
  <si>
    <t xml:space="preserve">   Matelling &amp; Black Topping Gondhia-Deogharia-Nakari Road Ph.II of Phukanbari T.E to   Matiakhana Road)  (Ch.6100.00m to ch.8800.00m)  </t>
  </si>
  <si>
    <t>Repairs &amp; Maintenance of Dhodar Ali (SH-1) from ch.203.00km to ch.212.57km</t>
  </si>
  <si>
    <t>Repairs &amp; Maintenance of Joypur Ali in between Ch.15400.00 m to ch.16600.00m alongwith road side drain cum footpath on Naharkatia Town</t>
  </si>
  <si>
    <t>Repair and Maintenance of Joypur Phaltutulla Road (Ch.0.00m to 2700.00m)</t>
  </si>
  <si>
    <t>Maintenance and Repairs to Dighala Pather Hospital Road (From Ch.0.00m to ch.1800.00m.</t>
  </si>
  <si>
    <t>Maintenance and Repairs to Borbam Borkheremia Road from ch.0.00m to ch.1800.00m, L=1.800km,</t>
  </si>
  <si>
    <t>Morigaon State Rd. Div.</t>
  </si>
  <si>
    <t>Repairs &amp; Maintenance of road from Lothabori Doloichuba to Dondua Road (Ch 0.00 m to 5200.00m)</t>
  </si>
  <si>
    <t>Repairs &amp; Maintenance of road from Charaibahi Kashadhara Satgaon Besapati to Manipuriatup Road(Ch-0.00m to 3750.00m)</t>
  </si>
  <si>
    <t xml:space="preserve">Repairs &amp; Maintenance of road from Baghara Bus Stop to Hatigarh Shitala Mandir Tiniali </t>
  </si>
  <si>
    <t xml:space="preserve">Repairing &amp; Maintenance of road from Civil Tiniali to SH-3(Morigaon HS School) via Bormajhid Road(L=0.90Km) ICBP </t>
  </si>
  <si>
    <t>Repairs &amp; Maintenance of road from Aujari to Bahakajhar</t>
  </si>
  <si>
    <t>Repairs &amp; Maintenance of Barapujia Higher Secondary School to Darangial Gaon Road from Ch.0.00m to 1200.00m (L=1.20Km)</t>
  </si>
  <si>
    <t>Maintenance of road from Ajarbari to Maruagaon fromch.0.00m to 1500.00m</t>
  </si>
  <si>
    <t>Repairs &amp; Maintenance of road from Jarabari to Alikuchi from ch.0.00m to 1200.00m</t>
  </si>
  <si>
    <t>Construction of road from Satgaon Manipuriatup PWD Road at 2nd Km to Nakhanda Village (Ch. From 0.00 to ch.750.00m)</t>
  </si>
  <si>
    <t>Maintenance of road from Manipur ME School to Forest Gate from ch.0.00m to 1700.00m</t>
  </si>
  <si>
    <t>Morigaon Rural Rd. Div.</t>
  </si>
  <si>
    <t>Repair &amp; Maintenance of Morigaon- Barapujia PWD Road to Bura Maszid(Civil Hospital) Road (Ch.0.90Km to 2.40Km)</t>
  </si>
  <si>
    <t>Improvement of Lokpriya Bordoloi Road (From Ch.10670.00m to 18420.00m, leaving a gap 330.00m from ch.14829.90m to 15159.90m for proposed RCC Br. &amp; app.)</t>
  </si>
  <si>
    <t>Repairing and Maintenance to Khubalia Panchayat office at Na-pam to Kuapahala Tiniali Road (From Ch.0.00m to 1100.00m)</t>
  </si>
  <si>
    <t>Repairing and Maintenance to weekly Bazar to Bhehpara Via Bhadrapara Road Rangchetia Pathar (Ch.0.00m to Ch.1800.00m)</t>
  </si>
  <si>
    <t>Repairing and restoration of flood damaged Gahoripam Burabhakat Road (Ch.0.00m to Ch.4100.00)</t>
  </si>
  <si>
    <t>Repairing and Maintenance to Telijan (NH-52 at Nolonipam to Jiadhal dighalgarah road (From Ch.0.00m to 5960.00m)</t>
  </si>
  <si>
    <t>Repairing and Maintenance to Dhemaji Railway Station feeder road (Ch.0.00m to 2630.00m)</t>
  </si>
  <si>
    <t>Repairing and Maintenance to Dhemaji Rly. Station Jamuguri to Dighali Mising Nareng Road ( From Ch.1600.00m to 3750.00m)</t>
  </si>
  <si>
    <t>Repairing and Maintenance to Dhemaji to Bangalmari Road (From Ch.2500.00m to 5250.00m)</t>
  </si>
  <si>
    <t>Repairing and Maintenance to NH-52 at Jiadhal Chariali to Jiadhal College (Ch.0.00m to 1200.00m)</t>
  </si>
  <si>
    <t>Repairing and Maintenance to Borola Chariali to Gobindapur road PH-II (Ch.400 m to Ch.950 m Ch.1403 m to 5450 m).</t>
  </si>
  <si>
    <t>Repairing and Maintenance to Tanganapara to Stn. Road PH-II (L=690.00m)</t>
  </si>
  <si>
    <t>Repairing and Maintenance to Suraj Nagar Road PH-II (L=545.00m)</t>
  </si>
  <si>
    <t>Repairing and Maintenance to Sabuday Road PH-II (L=930.00m)</t>
  </si>
  <si>
    <t>Repairing and Maintenance to Ratanpur to Green Land Road PH-II (L=510.00m)</t>
  </si>
  <si>
    <t>Repairing and Maintenance to Ram Nagar Road (L=400.00m)</t>
  </si>
  <si>
    <t>Repairing and Maintenance to Pamuah to Parghat Road (Ch.1200 to 2500.00)</t>
  </si>
  <si>
    <t>Repairing and Maintenance to NH-52 at ASEB Power House to Aradhal (Ch.0.00m to 330.00m)</t>
  </si>
  <si>
    <t>Repairing and Maintenance to road from NH-52 to E &amp; D Colony Road ( From Ch.0.00m to 670.00m)</t>
  </si>
  <si>
    <t>Repairing and Maintenance to Dhemaji NH-52 at Circuit House to Bhadrapara Road (Ch.0.00m to 340.00m)</t>
  </si>
  <si>
    <t>Repairing and Maintenance to NH-52 at Moridhal to Gohain gaon via Jamuguri Borachira Bamgaon Road (From Ch.600.00m to 1900.00m)</t>
  </si>
  <si>
    <t>Repairing and Maintenance to NH-52 at Nalonipam to Ratanpur Road (Ch.0.00m to 1200.00m)</t>
  </si>
  <si>
    <t>Repairing and Maintenance to Kulapathar PWD Road to Stadium Bye lane Road PH-II (Ch.0.00m to 450.00m)</t>
  </si>
  <si>
    <t>Repairing and Maintenance to NH-52 PNGB Road via Kalithan Road PH-II (Ch.0.00m to 460.00m)</t>
  </si>
  <si>
    <t>Repairing and Maintenance to Dusutimukh to kuaphala Betoni Road (Ch.0.00m to 2000.00m)</t>
  </si>
  <si>
    <t>Repairing and Maintenance to Dusuti to Holikuchi Road (Ch.0.00m to 3760.00m)</t>
  </si>
  <si>
    <t>Repairing and Maintenance to Dhemaji Rly Stn Road to Shantipur (up to Forest Gate) (Ch.0.00m to 7000.00m)</t>
  </si>
  <si>
    <t>Repairing and Maintenance to Dhemaji Rly Stn at PHE to Irrigation Colony Road (Ch.0.00m to 1000.00m)</t>
  </si>
  <si>
    <t>Repairing and Maintenance to Dhemaji FCI Road (Ch.0.00m to 430.00m)</t>
  </si>
  <si>
    <t>Repairing and Maintenance to NH-52 at Bharalichuk to Sukhafa Bhavan Road (Ch.0.00m to 1700.00m)</t>
  </si>
  <si>
    <t>Repairing and Maintenance to Dhemaji Rly Stn at PHE Tiniali to Rupnath Brahma High School via Jyoti nagar Road (Ch.0.00m to 660.00m)</t>
  </si>
  <si>
    <t>Repairing and Maintenance to PNGB to Kapahuwa Road (Ch.0.00m to 640.00m)</t>
  </si>
  <si>
    <t>Repairing and Maintenance to Mayur Nagar Road (Ch.0.00m to 290.00m)</t>
  </si>
  <si>
    <t>Repairing and Maintenance to Dharmakanta and Jyoti Nagar Road (Ch.0.00m to 520.00m)</t>
  </si>
  <si>
    <t>Repairing and Maintenance to Link Road from Ratanpur to Nalanipam Road (Near Dr. A. Pegu’s residence) (Ch.0.00m to 150.00m)</t>
  </si>
  <si>
    <t>Construction of road from Ratanpur Seuj Nagar (Ch.0.00m to 420.00m)</t>
  </si>
  <si>
    <t>Construction of road NH-52  at Lily Cinema Hall to Hand Loom Textile Office Road (Ch.0.00m to 750.00m)</t>
  </si>
  <si>
    <t>Construction of road from Dharmeswar Gogoi residence to Sukafa Pathar (Ch.0.00m to 160.00m)</t>
  </si>
  <si>
    <t>Construction of road from Kihubalia Gaon to Sukafa Pathar (Ch.0.00m to 620.00m)</t>
  </si>
  <si>
    <t>Construction of road from NH-52 to Town ME School via Bengali colony (via Parimal Das Saw Mill) (Ch.0.00m to 400.00m)</t>
  </si>
  <si>
    <t>Repairing and Maintenance to Mayang Narah to Gopiram Bori and Others Residence (Ch.0.00m to 360.00m)</t>
  </si>
  <si>
    <t>Repairing and Maintenance to Ashoke Nagar Road (Ch.0.00m to ch.160.00m)</t>
  </si>
  <si>
    <t>Repairing &amp; Maintenance to Barpeta Kirtanghar Roads consisting of (i) Kamala Kanta Das Road, (ii) Ram Prasad Das Road</t>
  </si>
  <si>
    <t>Repairing &amp; Maintenance to Kalaya Hati Approach Road</t>
  </si>
  <si>
    <t>Repairing &amp; Maintenance to Road from Patbaushi RCC bridge to Damodar Dev Satra, Ph-II</t>
  </si>
  <si>
    <t>Repairing &amp; Maintenance of Sahid Madhu Baisya Road starting from Howly Rash Mandir</t>
  </si>
  <si>
    <t>Repair &amp; Maintenance to SPT Bridge No.1/1 over Marajan on Mukhi Hati (Dakhin Hati) Road</t>
  </si>
  <si>
    <t>Repair &amp; Maintenance of SPT Bridge No.1/1 on Barpeta Patbaushi Keot-kuchi Road</t>
  </si>
  <si>
    <t>Repair &amp; Maintenance of SPT Bridge No.3/1 on Barpeta Patbausi Keot-kuchi Road</t>
  </si>
  <si>
    <t>Repair &amp; Maintenance of SPT Bridge No.1/1 on Palangdi-hati Road</t>
  </si>
  <si>
    <t>Repair &amp; Maintenance to Barpeta Guwahati Road to Bamun Baradi Approach Road</t>
  </si>
  <si>
    <t>Repair &amp; Maintenance to Amen Professor house Road (Sukhalata Choudhury Road to Jotigaon)</t>
  </si>
  <si>
    <t>Repair &amp; Maintenance to Girls College Approach Road</t>
  </si>
  <si>
    <t>Repair &amp; Maintenance to Sundaridia Kirtanghar to Sundaridia High School Road</t>
  </si>
  <si>
    <t>Repair &amp; Maintenance to Metuakuchi Village Road</t>
  </si>
  <si>
    <t>Repair &amp; Maintenance to SPT Br. No.2/1 on Keotkuchi Mailkuchi Road</t>
  </si>
  <si>
    <t>Repair &amp; Maintenance of SPT Br. No.1/2 over river Morajan on Ram Prasad Road</t>
  </si>
  <si>
    <t>Repair &amp; Maintenance to Palhaji PMGSY Road to Temura (Palhaji Mandia Road)</t>
  </si>
  <si>
    <t>Repair &amp; Maintenance to Guwagacha Village Road</t>
  </si>
  <si>
    <t>Repair &amp; Maintenance to Barpeta Howly Road to Mairamara village</t>
  </si>
  <si>
    <t>Repair &amp; Maintenance to Professor Colony Road</t>
  </si>
  <si>
    <t>Repair of SPT Bridge No.2/1 on Barpeta Patbauchi Keotkuchi Road</t>
  </si>
  <si>
    <t>Repair of SPT Bridge No.1/1 on Palhaj Chakaboshi Road</t>
  </si>
  <si>
    <t>Repair of SPT Bridge No.1/1 on Lakhi Nobish Road</t>
  </si>
  <si>
    <t>Repair of SPT Bridge No.1/1 on Mokbul Hussain Forester Road</t>
  </si>
  <si>
    <t>Repairing and maintenance of Chenga Bahari Bhella Road (Phase -II)</t>
  </si>
  <si>
    <t>Repairs to SPT Br. No. 4/1 on Debradi Naligaon Road</t>
  </si>
  <si>
    <t>Construction of Balance length of Nagaon Sikarbhitha Road  (Phase II)</t>
  </si>
  <si>
    <t xml:space="preserve">Repairing and Maintenance of Mairadia Bazar to Pathimari Road </t>
  </si>
  <si>
    <t xml:space="preserve">Repairing and Maintenance of Mairadia Bazar to Khulabandha Road </t>
  </si>
  <si>
    <t>Repairing and maintenance of Karaikheti Bazar to Pathimari via Junjuny Bazar Road</t>
  </si>
  <si>
    <t>Repairing and maintenance of  Simulbari to Kasumara Hospital Road</t>
  </si>
  <si>
    <t>Construction of road from Nagaon Bazar to BBK College (Phase-II)</t>
  </si>
  <si>
    <t>Repairing and maintenance of Sorbhog to Kalgachia Road  from Ch 0.00m to 3280.00 m</t>
  </si>
  <si>
    <t>Construction of road from Sorbhog to Kolgachia from Ch 12020.00m to 13800.00 m &amp; 7100.00 m to 9720.00 m)</t>
  </si>
  <si>
    <t xml:space="preserve">Repairing and maintenance of Kalgachia to Moinbari road  (From Ch. 10100.00m to 11200.00m)  </t>
  </si>
  <si>
    <t>Repairing and maintenance of SPT Bridge No 1/4 on Gajia Gobindapur road.</t>
  </si>
  <si>
    <t>Repairing &amp; Maintenance of road from  Amguri Tini Ali to Tanga gaon PMGSY Road (From Ch. 0.00 m to Ch. 1320.00 m)</t>
  </si>
  <si>
    <t>Repairing and Maintenance to SPT Bridge No. 3/1 on Dangarkuchi Kaljhar Road</t>
  </si>
  <si>
    <t>Repairing and Maintenance to S.P.T. Bridge No. 2/1 on Barbala Nakkati Road.</t>
  </si>
  <si>
    <t>Repairing and Maintenance to S.P.T. Bridge No.6/1 on Kayakuchi Bhaktordoba Road.</t>
  </si>
  <si>
    <t>Repairing and Maintenance of S.P.T Bridge No.4/1 on Naligaon Pithadi Road.</t>
  </si>
  <si>
    <t>Repairing and Maintenance to S.P.T. foot Bridge No.4/1 on Byaskuchi Barghopa Road</t>
  </si>
  <si>
    <t>Repairing and Maintenance to Naligaon Kawaimari Karagari (N.K.K.)Road (From Ch.1670.00 m to Ch. 7670.00 m).</t>
  </si>
  <si>
    <t>Repairing and Maintenance to Amrikhowa Mazdia Road.</t>
  </si>
  <si>
    <t>Repairing and Maintenance to Rowly Barmara Rd. to Indira Gandhi Sowarani Puthi Bharal Road.</t>
  </si>
  <si>
    <t>Repairing and Maintenance to Agdia Pathar to Sariahkuchi Road.</t>
  </si>
  <si>
    <t>Repairing and Maintenance to Besimari Village Road</t>
  </si>
  <si>
    <t>Repairing and Maintenance to Kapahartari Thekargaon Road</t>
  </si>
  <si>
    <t>Repairing and Maintenance of B.B.Road to Bhowkamari Road</t>
  </si>
  <si>
    <t>Repairing and Maintenance to Chenga Belbari Road (From Ch.0.00 m to Ch. 5500.00 m)</t>
  </si>
  <si>
    <t>Repairing and Maintenance to Chenga Belbari Road (From Ch.5500.00 m to Ch. 9600.00 m)</t>
  </si>
  <si>
    <t xml:space="preserve">Repairing &amp; Maintenance to Lachima Harighata PMGSY road (As-01-43). </t>
  </si>
  <si>
    <t>Repairing &amp; Maintenance to Bapuji College Approach road</t>
  </si>
  <si>
    <t>Repairing and Maintenance of Mandai Rowmari Road to Dapnasing Parghat Road.(Gap filling, bamboo palasiding)</t>
  </si>
  <si>
    <t>Repairing and Maintenance to Mandia Dongra Road to Bhairarpam Chariali. (Earth work Gap filling)</t>
  </si>
  <si>
    <t xml:space="preserve">Repair to SPT Br. No 1/1 on Baghmara Char to Bhatanapaity Road. </t>
  </si>
  <si>
    <t xml:space="preserve">Repair to SPT Br. No 2/1 on Baghmara Char to Bhatanapaity Road. </t>
  </si>
  <si>
    <t xml:space="preserve">Construction of SPT Br. No 2/1 on Baghmara Char to Dharabaisya Road. </t>
  </si>
  <si>
    <t>Construction of SPT Br. No 1/1 on Kadamtala Chay Simana Road.</t>
  </si>
  <si>
    <t>Repairing and Maintenance to road from Salimpur Jadavpur Kanchanpur Road.</t>
  </si>
  <si>
    <t>Repairing and Maintenance to Satrakanara to Milijuli Road</t>
  </si>
  <si>
    <t>Repairing and Maintenance to road from Pahartoli to Pachim Moinbari Road (Providing E/Work, GSB, WBM &amp; ICBP)</t>
  </si>
  <si>
    <t>Repair &amp; Maintenance of road from Baghbor to Morabhaj (L=2.6Km)</t>
  </si>
  <si>
    <t>Construction of ICBP of road from Roumari Milan Bazar to Palla River.</t>
  </si>
  <si>
    <t>Construction of ICBP of road from Bhawanipur Simlaguri PWD Road to Sukmanah Galia Road</t>
  </si>
  <si>
    <t xml:space="preserve">Construction of ICBP of road from Mill Chowk to Pahumara river </t>
  </si>
  <si>
    <t>Construction of ICBP of road from Gohai Kamal Ali Road to Majgaon Bazar via Majgaon Pachimpara.</t>
  </si>
  <si>
    <t xml:space="preserve">Construction of ICBP of road from Majgaon to Dulirbhitha. </t>
  </si>
  <si>
    <t>Construction of ICBP road from Roumari Milan Bazar Tiniali to Duisatini Bazar.</t>
  </si>
  <si>
    <t>Repairs and Maintenance of SPT Bridge No. 2/1 on Bhawanipur Madhapur Road</t>
  </si>
  <si>
    <t>Repairing and Maintenance of Rajakhat to Barsimla Road .Ph-II</t>
  </si>
  <si>
    <t>Maintenance &amp; Repair of  SPT Br. No 4/1 with approaches on Bhawanipur-Simlaguri Road</t>
  </si>
  <si>
    <t>Mushalpur(R&amp;B) Divn</t>
  </si>
  <si>
    <t>Construction of ICBP Road from Khayerbari Chowk to Hirapara Kirtanghar at Khayerbari.</t>
  </si>
  <si>
    <t>Construction of ICBP Road from Jalah Salbari PWD Road to Pakriguri Madhapur L.P. School.</t>
  </si>
  <si>
    <t>Construction of Gobardhana Saudarbhitha P.W.D. Link Road from Bartari village Road.</t>
  </si>
  <si>
    <t>Construction of ICBP of road from NH-31 to Banglipara-Sarupeta PWD Road via Banglipara High School and Banglipara Village</t>
  </si>
  <si>
    <t>Construction of ICBP of road from Puthimari Laogaon PWD Road at Point Hakartup to Saudarbhitha - Ramchartary PWD Road via Village Ulartari including repair of SPT Bridge No 1/1</t>
  </si>
  <si>
    <t>Construction of ICBP road from Bamakhata Kardoiguri Road at point Hathinapur to village Chaulabori via Hathinapur village</t>
  </si>
  <si>
    <t>Construction of ICBP of road from Bhawanipur-Manas Road at point Ganakpara to Rupafuly- Ganakpara PWD Road via  village Ganakpara</t>
  </si>
  <si>
    <t>Construction of ICBP of the road from Gopal Ata Satra Road to majgaon via Dhupalpara (Ch.0.00m to ch.1400.00m)</t>
  </si>
  <si>
    <t>Construction of Interlocking Concrete Block Pavement of the road from NH-31 at Bhawanipur to Gopal Ata Satra Road from ch.1550.00m to ch.3050.00m</t>
  </si>
  <si>
    <t xml:space="preserve">Construction of Interlocking Concrete Block Pavement of the Road from NH-31 at Bhawanipur to Gopal Ata Satra (Ch.0.00m to ch.1550.00m)
</t>
  </si>
  <si>
    <t>Kokrajhar</t>
  </si>
  <si>
    <t>Kokrajhar  Rural Rd Dvn</t>
  </si>
  <si>
    <t>Repair and Rehabilitation of Joybhum to Ambartal road(From Ch. 0.00 to 2.138 Km)</t>
  </si>
  <si>
    <t>Repair and Rehabilitation of Road from Choto Adabari to to Batabari road (From Ch. 0.00 to 1.50 Km)</t>
  </si>
  <si>
    <t>Repair and Rehabilitation of road from Bashbari to Thuribari road (From Ch. 0.00 to 1.50 Km)</t>
  </si>
  <si>
    <t>Repair and Rehabilitation of road from Debargaon to Haltugaon road (From Ch. 0.00 to 2.65 Km)</t>
  </si>
  <si>
    <t>Repair and Rehabilitation of Road from Karigaon to North Bashbari Road(From Ch. 0.00 to 2.14 Km)</t>
  </si>
  <si>
    <t>Repair and Rehabilitation of Road from Kokrajhar to Ramphalbil</t>
  </si>
  <si>
    <t>Repair and Rehabilitation of road from Habrubari to Gendrabil</t>
  </si>
  <si>
    <t>Repair and Rehabilitation of road  from Dhauliguri to  Dotma</t>
  </si>
  <si>
    <t xml:space="preserve">Repair and Rehabilitation of road from Titaguri to Dimaligaon </t>
  </si>
  <si>
    <t>Repair and Rehabilitation of NH-31 C to Gossaigaon Bhowraguri PWD road via Hatigarh [Gurufella] [NH-31 C at Gurufella to Rajadabri] (From Ch. 0.00 to 2.17 Km)</t>
  </si>
  <si>
    <t>Repair and Rehabilitation of Gossaigaon Bogribari PWD road from Gossaigaon Town Chariali to Sakama village [Gossaigaon Kazigaon road](From Ch. 4.00 to 7.39 Km)</t>
  </si>
  <si>
    <t>Repair and Rehabilitation of Bhowraguri Kachugaon PWD road to Dotma Bhowraguri PWD road via Lusutbil(From Ch. 0.00 to 2.15 Km)</t>
  </si>
  <si>
    <t>Repair and Rehabilitation of road from Gossaigaon to Kazigaon road from Ch.15.00 to 19.00Km</t>
  </si>
  <si>
    <t>Repair and Rehabilitation of road from Geolang Bazar to Seken Bazar</t>
  </si>
  <si>
    <t>Repair and Rehabilitation of road from Dumuriguri to Fulkumari</t>
  </si>
  <si>
    <t>Repair and Rehabilitation of Sahitya Sabha Road at Dotma</t>
  </si>
  <si>
    <t>Repair and Rehabilitation of road from Patakata to Narayanpur</t>
  </si>
  <si>
    <t>Repair and Rehabilitation of road from Baldiabathan to Khukshi</t>
  </si>
  <si>
    <t>Repair and Rehabilitation of road from Fakiragram to Banargaon</t>
  </si>
  <si>
    <t>Repair and Rehabilitation of road from Singimari to Jadumani</t>
  </si>
  <si>
    <t>Repair and Rehabilitation of road from Choutara to Rupshigaon</t>
  </si>
  <si>
    <t>Repair and Rehabilitation of road from Palashkandi to Kartimari</t>
  </si>
  <si>
    <t>Repair and Rehabilitation of Gossaigaon Sapatgram road at Bhowraguri to Ushatari Road</t>
  </si>
  <si>
    <t>Hailakandi</t>
  </si>
  <si>
    <t>Hailakandi Rural Rd Divn</t>
  </si>
  <si>
    <t>Re-Construction of Road Starting from NH-37 at Panchgram Bazar to Sitaram MV school.</t>
  </si>
  <si>
    <t>Re-Construction of Road Starting from Panchgram Balikandi grant.</t>
  </si>
  <si>
    <t>Repairing of Road start from Boalipar to Netainagar.</t>
  </si>
  <si>
    <t>Re-Construction of Road Starting from Tetertal to Bortal</t>
  </si>
  <si>
    <t>NC PWD road Abbas Ali Mukam to Sibuttar Trolley line via Paulpara</t>
  </si>
  <si>
    <t xml:space="preserve">Repairing of Road start from NH- 154 road to Kalibari via Nathpara. </t>
  </si>
  <si>
    <t>Re-Construction of Road Starting from Kunar Masjid to Police Dhukan</t>
  </si>
  <si>
    <t>Maintenance &amp; Repair of Balikandi Grant to Panchgram Road</t>
  </si>
  <si>
    <t xml:space="preserve">Maintenance &amp; Repair from NH-06(Near New Jail) to Lakhinagar Road </t>
  </si>
  <si>
    <t>Repairing and Maintenancne of Chandpur Mukamtilla Road</t>
  </si>
  <si>
    <t>Karimganj State Rd Divn</t>
  </si>
  <si>
    <t>Repairing of Pot-Holes and depressions of  Algapur Mohanpur Road from Ch. 0.00m to ch. 5200.00m)</t>
  </si>
  <si>
    <t>Hailakandi Rural Road Division</t>
  </si>
  <si>
    <t>Repairing and Maintenance of NH-154 to Bhabanipur Road (Ch. 0.00m to Ch. 1500.00m)</t>
  </si>
  <si>
    <t>Repairing and Maintenance of Matijuri Rongpur Road (Ch. 0.00m to Ch. 1800.00m)</t>
  </si>
  <si>
    <t>Repairing and Maintenance of 29th Km of NH-154 to Lala Town</t>
  </si>
  <si>
    <t>Repairing and Maintenance of PWD Colony Approach Road to SLK Road</t>
  </si>
  <si>
    <t>Re-construction of Silchar Hailakandi Road to Ratanpur Road</t>
  </si>
  <si>
    <t>Re-construction of Road from 27th Km of NH-154 to Kanchanpur Road</t>
  </si>
  <si>
    <t>Re-construction of  Serispore- Sonbeel Road to Hailakandi NH- 154 Bypass</t>
  </si>
  <si>
    <t>Re-construction of Pathartilla Road upto Mosque</t>
  </si>
  <si>
    <t>Re-construction of Road from 9th Km of Silchar Hailakandi Road upto Murkagool.</t>
  </si>
  <si>
    <t>Repair pot holes and depressions of Silchar Hailakandi Road (Samarikona to Hailakandi Town) from 35th km to 44th km.</t>
  </si>
  <si>
    <t>Repair &amp; Maintenance of NH- 154 to Rupacherra</t>
  </si>
  <si>
    <t>Hailakandi RR Division</t>
  </si>
  <si>
    <t>Repair &amp; Maitneneance of Road from Amtola to Dinonathpur Bazar (Ch. 3000.00m to Ch. 7000.00m)</t>
  </si>
  <si>
    <t>Repair &amp; Maintenance of Aranyapur Boldaboldi  Road (Construction of double barrel hume pipe Culvert with Protection work at 14th km &amp; Rioad side drain with protection wall at 8th km)</t>
  </si>
  <si>
    <t>Construction of 1.50m slab culvert near katlicherra Hospital.</t>
  </si>
  <si>
    <t>Improvement of Pot-Holes and depressions of  Silchar Dwarbond- Gaglachera- Belaipur-Phaisen Road from 41st km to 44th Km</t>
  </si>
  <si>
    <t>Improvement of Pot-Holes and depressions of  Silchar- Dwarbond- Gaglachera- Belaipur- Phaisen road from 44th km to 55th km</t>
  </si>
  <si>
    <t>Improvement of Pot-Holes and depressions of  Silchar- Dwarbond- Gaglachera- Belaipur- Phaisen Road from 57th km to 60th km</t>
  </si>
  <si>
    <t>Construction of Road from NH- 154 to Latakandi Aenakhal Road via Boalipar</t>
  </si>
  <si>
    <t>Improvement of PWD Road starting from N.F. Railway line to Bagadighi E &amp;D Bund at Sahabad</t>
  </si>
  <si>
    <t>Repair &amp; Maitenance of Nilambazar - keoutkona Road (Ch. 0.00m to 105.00m)for the year 2016-17.</t>
  </si>
  <si>
    <t>Repair &amp; Maitenance of Nilambazar - keoutkona Road (Ch. 4300.00m to 5000.00m)for the year 2016-17.</t>
  </si>
  <si>
    <t xml:space="preserve">Repir &amp; Maintenance of Nilambazar- keoutkona Road (Ch. 7900.00m to 9600.00m)for the year 2016-17. </t>
  </si>
  <si>
    <t xml:space="preserve">Repir &amp; Maintenance of Balia to Binodini Road (Ch. 2500.00m to 4600.00m)for the year 2016-17. </t>
  </si>
  <si>
    <t xml:space="preserve">Repir &amp; Maintenance of Nilambazar- Jatrapur Road (Ch. 250.00m to 850.00m)for the year 2016-17. </t>
  </si>
  <si>
    <t xml:space="preserve">Repir &amp; Maintenance of Nilambazar- Duttagram Road  (Ch. 0.00m to 1250.00m)for the year 2016-17. </t>
  </si>
  <si>
    <t xml:space="preserve">Repir &amp; Maintenance of Khayasthagram- singaria Road   (Ch. 0.00m to 900.00m)for the year 2016-17. </t>
  </si>
  <si>
    <t xml:space="preserve">Repir &amp; Maintenance of Khayasthagram- singaria Road   (Ch. 900.00m to 2100.00m)for the year 2016-17. </t>
  </si>
  <si>
    <t xml:space="preserve">Repir &amp; Maintenance of Suprakandi Station Approach Road   (Ch. 0.00m to 300.00m)for the year 2016-17. </t>
  </si>
  <si>
    <t xml:space="preserve">Improvement of road from Nilambazar- Jatrapur Road to Boribond (L= 500.00m) </t>
  </si>
  <si>
    <t xml:space="preserve">Repir &amp; Maintenance of Bridge appropaches of RCC bridge No. 1/2 over river kakra on Kaliganj Khagail Road  for the year 2016-17. </t>
  </si>
  <si>
    <t>Repair and maintenance of Fakua- Cheragi Road  (from Ch. 5500.00m to Ch. 8830.00m) under Assam Road Maintenace Fund for 2016-17 (Total length of Road =8.830Km)</t>
  </si>
  <si>
    <t xml:space="preserve">Repair and maintenance of Balia Binodini Road  (from Ch. 0.00m to Ch. 2500.00m) under Assam Road Maintenace Fund for 2016-17 </t>
  </si>
  <si>
    <t>Repair and maintenance of Fakua- Cheragi Road  (from Ch. 0.00m to Ch. 3000.00m) under Assam Road Maintenace Fund for 2016-17 (Total length of Road =8.830Km)</t>
  </si>
  <si>
    <t>Repair and maintenance of Kanakpur Kewatkuna Road  (from Ch. 6200.00m to Ch. 7900.00m) under Assam Road Maintenace Fund for 2016-17</t>
  </si>
  <si>
    <t>Repairs &amp; Maintenance of Road from Anipur to Dullavcherra     (Ch 860 - 2360 &amp; 8700 - 10000)</t>
  </si>
  <si>
    <t>Repairs &amp; Maintenance of Kalibari Bazar - Netaji Nagar</t>
  </si>
  <si>
    <t>Repairs &amp; Maintenance of Chandkhani - Pollysree Road with    1 Culverts.</t>
  </si>
  <si>
    <t>Repairs &amp; Maintenance of Road from Bidyanagar -     Katanallah Road</t>
  </si>
  <si>
    <t>Repairs &amp; Maintenance of Dargarbond Road.</t>
  </si>
  <si>
    <t>Repairs &amp; Maintenance of Anipur - Nivia - Bhuturpool Road.</t>
  </si>
  <si>
    <t xml:space="preserve"> Repairs &amp; Maintenance of Road from Dullavcherra - Veterbond Road to Sipacherra.</t>
  </si>
  <si>
    <t>Repairs &amp; Maintenance of Kadamtola- Beltola.</t>
  </si>
  <si>
    <t>Repairs &amp; Maintenance of Kadamtola-R K Nagar-    Anipur - Kanaibazar Road (Ch 0-13000).</t>
  </si>
  <si>
    <t>Improvement of Road from Cheragi to Rongpur Ch 0-14061)</t>
  </si>
  <si>
    <t>Repairs &amp; Maintenance of BB Road .</t>
  </si>
  <si>
    <t>Repairs &amp; Maintenance of  Road from Alekhargool to    Gumti RCC Bridge via Tikarpara.</t>
  </si>
  <si>
    <t>Repairs &amp; Maintenance of  Road from 7th Km of B.A. Road    at Alekhargool to Khasia Punjee.</t>
  </si>
  <si>
    <t>Repairs &amp; Maintenance of Chargula Chandrapur Road      Starting from South Karimganj Development Block to          Chandraur.</t>
  </si>
  <si>
    <t>Repairs &amp; Maintenance of AST Road  Part-II (from      Marjadkandi to   RCC Bridge at Ghuramara)</t>
  </si>
  <si>
    <t>Repairs &amp; Maintenance of Bagargool Nischintapur Road</t>
  </si>
  <si>
    <t xml:space="preserve"> Repairs &amp; Maintenance of Kaliganj Eraligool Road</t>
  </si>
  <si>
    <t>Repairs &amp; Maintenance of Botoroshi Road</t>
  </si>
  <si>
    <t>Construction of Kurikhala Road .</t>
  </si>
  <si>
    <t>Repairs &amp; Maintenance of Namasudrapara Road.</t>
  </si>
  <si>
    <t>Repairs &amp; Maintenance of Bagarshangan Road</t>
  </si>
  <si>
    <t>Repairs &amp; Maintenance of Nayagram Road</t>
  </si>
  <si>
    <t>Repairs &amp; Maintenance of Ujandihi Road</t>
  </si>
  <si>
    <t>Repairs &amp; Maintenance of Lafashail Village Road</t>
  </si>
  <si>
    <t>Repairs &amp; Maintenance of Boilarpar Village Road</t>
  </si>
  <si>
    <t>Repairs &amp; Maintenance of Sarisha  Road</t>
  </si>
  <si>
    <t>Repairs &amp; Maintenance of Mubarakpur  Road</t>
  </si>
  <si>
    <t xml:space="preserve">Construction of Moroigool Village Road </t>
  </si>
  <si>
    <t>Construction of Gugrakuna Road .</t>
  </si>
  <si>
    <t>Dima Hasao</t>
  </si>
  <si>
    <t>Mahur Division</t>
  </si>
  <si>
    <t>Repairs &amp; Maintenance of Shillong Silchar  Road  from 15th to 23rd km.</t>
  </si>
  <si>
    <t>Repairs &amp; Maintenance of Baujen Village approach Road(Connecting Mahasadak with Mahur Bazar).</t>
  </si>
  <si>
    <t>Maibang Division</t>
  </si>
  <si>
    <t xml:space="preserve">Construction of RCC Two Cell box Culvert at 55.00m of Maibang Proper Town Approach Road. </t>
  </si>
  <si>
    <t>Repairs &amp; Maintenance of Maibang Kalibari Apporach road</t>
  </si>
  <si>
    <t>Repairs &amp; Maintenance of Maibang Bolck  Apporach road up to Maibangkro village.</t>
  </si>
  <si>
    <t>Haflong Rd Divn</t>
  </si>
  <si>
    <t>Haflong Road Division</t>
  </si>
  <si>
    <t>Maintenance &amp; repair of Haflong Lower Haflong road near ASEB Power House</t>
  </si>
  <si>
    <t>Maintenance &amp; repair of Bagetar New Hospital road</t>
  </si>
  <si>
    <t>Maintenance &amp; repair of road at DPLH road 0 to 2nd km)</t>
  </si>
  <si>
    <t>Maintenance &amp; repair of DPLH road at 6th  &amp; 7th km)</t>
  </si>
  <si>
    <t>Maintenance &amp; repair of Nutun Gunjung Bagetar road.</t>
  </si>
  <si>
    <t>Maintenance &amp; repair of Haflong Mission road Ch. 685.00m to 1200.00m</t>
  </si>
  <si>
    <t>Maintenance &amp; repair of Ramnagar Nutun Basti road</t>
  </si>
  <si>
    <t>Maintenance &amp; repair of All India Radio Station approach road.</t>
  </si>
  <si>
    <t>Maintenance &amp; repair of Civil Hospital to Sarkari Bagan via Topodisa.</t>
  </si>
  <si>
    <t>Maintenance &amp; repair of PGHJ road from 23rd to 24th km</t>
  </si>
  <si>
    <t>Maintenance &amp; repair of road Umrangso IB Tourist Lodge from PGHJ.</t>
  </si>
  <si>
    <t>Repair and Maintenance of road from Kenduguri to Rajpur.(From Ch. 0.00 m to 2150.00 m)</t>
  </si>
  <si>
    <t>Repair and Maintenance of road from N.H. - 36 at Men Sing Engti gaon to Tikoklangso.(From Ch. 0.00 m to 3000.00 m)</t>
  </si>
  <si>
    <t>Repair and Maintenance of road from Teteliguri PWD road at Sing Bey gaon to Tikklangso.(From Ch. 0.00 m to 4860.00 m)</t>
  </si>
  <si>
    <t>Repair and Maintenance of road from Bakulia to Charting gaon road. (Repair to SPT Br. No. 1/3, L= 30.00 RM).</t>
  </si>
  <si>
    <t>Repair and Maintenance of road from  Ram Nagar Tiniali to Klurdung. (From Ch. 0.00 m to 5000.00 m)</t>
  </si>
  <si>
    <t>Repair and Maintenance of road from  N.H.- 36 at Jiteplong to Langbungdingpi via Ake- et taro gaon, Bulut Teron gaon.(From Ch. 0.00 m to 1660.00 m)</t>
  </si>
  <si>
    <t>Repair and Maintenance of road from N.H.- 36 at Sikarighat to Pani Ram Killing gaon.(From Ch. 0.00 m to 2500.00 m)</t>
  </si>
  <si>
    <t>Repair and Maintenance of Langhin- Dentaghat road. (Repair to SPT Br. No. 9/5, L= 47.00 RM)</t>
  </si>
  <si>
    <t>Repair and Maintenance of road from Kasomari Chariali to Beloguri tiniali on NSD. (From Ch. 2330.00 m to 3830.00 m)</t>
  </si>
  <si>
    <t xml:space="preserve">Repair and Maintenance of road from N.H. - 36 at Howraghat Tiniali to Samaguri Bazar via Gorjoga ( from Ch.0.00 m to 200.00 m) </t>
  </si>
  <si>
    <t>Repair and Maintenance of road from N.H. - 36 at Howraghat Tiniali to Samaguri Bazar via Gorjoga ( from Ch200.00 m to 3000.00M.)</t>
  </si>
  <si>
    <t>Repair and Maintenance of road from N.H. -36 at Bakulia H.S. School to Natun Basti.(From Ch. 0.00 m to 300.00 m)</t>
  </si>
  <si>
    <t>Repair and Maintenance of Bakulia PWD Colony approach road.(From Ch. 0.00 m to 600.00 m)</t>
  </si>
  <si>
    <t>Diphu Roads Division</t>
  </si>
  <si>
    <t xml:space="preserve">Repair and maintenance of road from DAV-DISAMA via Sikari Tisso village, Diphu. L= 3.00 Km (5th Km- 7th Km ) </t>
  </si>
  <si>
    <t>Repair &amp; Maintenance of road DLHS road at 21 st KM (L=1.00KM)</t>
  </si>
  <si>
    <t>Repair &amp; Maintenance of road  from Jhum Control office at Diphu to Dhansiri via Daldali ( from Ch.700.00M to Ch.2000.00M)</t>
  </si>
  <si>
    <t>Repair and Maintenance of road from Maszid to Binapani High School, L= 1.60 Km</t>
  </si>
  <si>
    <t>Repair and Maintenance of Road from Statfed Godown to Dewan Basti via Dharamnalla,L= 700.00 m</t>
  </si>
  <si>
    <t>Repair and maintenance of road from Chandrasing Teron High School Tiniali to Matipung via Rongmirdan village, L= 1.00 Km</t>
  </si>
  <si>
    <t>Repair &amp; Maintenance of Dokmoka Sonapur Chowakihola road (Portion from Mondoli to Langlokso) from Ch.0.00mto Ch.22,570.00m</t>
  </si>
  <si>
    <t>Repair &amp; Maintenance of road from Bhelughat Mridul Barman English School to Men Taro Gaon. (From Ch. 0.00 m to Ch. 2000.00 m)</t>
  </si>
  <si>
    <t>Repair &amp; Maintenance of road from Baghpani Jeng Ronghang Gaon to Manduli Bridge (From Ch. O.00 m to Ch. 3000.00 m)</t>
  </si>
  <si>
    <t>Repair &amp; Maintenance of road from Baghpani Phongbirik to Dokmoka via Ram Killing Goan (From Ch. O.00 m to Ch. 1000.00m)</t>
  </si>
  <si>
    <t>Repair &amp; Maintenance of road from Bhelughat Langherang to micro Hydral Project. (From Ch. 2000.00 m to Ch. 4000.00 m)</t>
  </si>
  <si>
    <t>Dokmoka Roads Division</t>
  </si>
  <si>
    <t xml:space="preserve">Repairing &amp; Maintenance of Hamren Tumpreng, Nilbagan, Murajhar, Howraghat Karkok road (SH-19) Part-2(Ch.71106.00 m to Ch. 81206.00 m) </t>
  </si>
  <si>
    <t>Repairing &amp; Maintenance of Howraghat Dokmoka Road (Ch. 0.00 m to Ch. 7000.00 m)</t>
  </si>
  <si>
    <t>Repairing &amp; Maintenance of Dokmoka- Sonapur- Chokihola Road in stretches( From Ch.0.00mto Ch.14,000.00m)</t>
  </si>
  <si>
    <t>Repairing &amp; Maintenance of Howraghat Pub- Dikharu Road via Jamuna Goan Ph-II (Ch. 7300.00 m to Ch. 11900.00 m)</t>
  </si>
  <si>
    <t>Kohora Rd Divn</t>
  </si>
  <si>
    <t>Kohora Road Division</t>
  </si>
  <si>
    <t>Repairing &amp; Maintenance of Road from NH-37 (at Na-Jan) to Selim Engti Gaon at 6th,7th, 8th &amp; 9th Km.</t>
  </si>
  <si>
    <t>Baithalangso Rds Divn</t>
  </si>
  <si>
    <t>Repairing &amp; Maintenance of Kheroni to Rongpongbong (KR) Road by providing WBM Gr.-III, PMC, SC &amp; Earthen Shoulder.</t>
  </si>
  <si>
    <t>Repairing &amp; Maintenance of Baithalangso Kolonga Kheroni (BKK) Road  by providing WBM-III, PMC &amp; SC at 7th &amp;15th Km (damaged portion)</t>
  </si>
  <si>
    <t>Repairs &amp; Maintenance of Tumpreng Hongkram (TH) Road (16th &amp; 17th Km)</t>
  </si>
  <si>
    <t>Repairs &amp; Maintenance of Borthol Gilani (BG)(L= 1.00km)  and Reconstruction of 1no. Hume pipe Culvert No. 2/4.</t>
  </si>
  <si>
    <t>Repairs &amp; Maintenance of Baithalangso Hatigar Dalimbari Voksong (BHDV)Road Section- II by providing WBM-III, PMC&amp;SC at different damaged portion from (1st to 3rd Km).</t>
  </si>
  <si>
    <t>Umpanai Road  Division</t>
  </si>
  <si>
    <t>Repairing &amp; Maintenance of Nellie Ulukunchi (NU)in stretches  Road (Ch. 41,000.00 to Ch. 45,500.00 m)</t>
  </si>
  <si>
    <t>Repairing &amp; Maintenance of Umpanai Kanduli Tappat Road (U-K-T) Road (From Ch.8000.00 m to Ch. 9500.00 m &amp; 28000.00 m to 29000.00 m)</t>
  </si>
  <si>
    <t>Hamren Roads Division</t>
  </si>
  <si>
    <t>Repairing &amp; Maintenance of Hamren Serlongchar  Road (CH. 0.00 m to Ch. 2500.00 m)</t>
  </si>
  <si>
    <t>Maintenance of Civil Hospital to Langtukthepi via Porbot &amp; Museum Road (Ch.2000.00 m to Ch. 4500.00 m)</t>
  </si>
  <si>
    <t>Maintenance of Road from Baithalangso to Tika (from Ch. 4600.00m to Ch. 7200.00 m)</t>
  </si>
  <si>
    <t>Repairing &amp; Maintenance of Approach road to sub- Engineers, quarter including PWD office Approach road</t>
  </si>
  <si>
    <t>Maintenance of 1st km U.H. Road to 24th km of B.R.Road via Hamren play ground.</t>
  </si>
  <si>
    <t>Repair &amp; Maintenance of Road from Asimganj- Anipur- RK Nagar- Iswancherra upto Hailakandi Border)</t>
  </si>
  <si>
    <t>Repair &amp; Maintenance of Islampur Salmora Bazar PWD Road</t>
  </si>
  <si>
    <t>Repair &amp; Maintenance of NH-52 to (Dolohat) Kehutoli via Padumoni Road</t>
  </si>
  <si>
    <t>Repair &amp; Maintenance of Dejoo Rampur Road</t>
  </si>
  <si>
    <t>Repair &amp; Maintenance of NH52 to Mahghuli via Borchala ( Ch.2850.00m to Ch.5200.00m)</t>
  </si>
  <si>
    <t>Repair &amp; Maintenance of Bangalmara to Pava Chariali ( Ch.500.00m to Ch.1500.00m)</t>
  </si>
  <si>
    <t>Repair &amp; Maintenance of Rampur Bogibil Road ( SPT Br. No. 2/1)</t>
  </si>
  <si>
    <t>Repair &amp; Maintenance of Chinatoli Jamuguri Road ( Old NT Road to Khora HS School)</t>
  </si>
  <si>
    <t>Repair &amp; Maintenance of Bongalmara Salmora ( Islampur) to Mohghuli Salmora Bazar road</t>
  </si>
  <si>
    <t>Repair &amp; Maintenance of Karunabari Kehotoli Bordubi PWD path</t>
  </si>
  <si>
    <t>Repair &amp; Maintenance of Sandahkhowa Chariali to Adi Alengi Satra Approach road ( SPT Br. No. 4/1)</t>
  </si>
  <si>
    <t>Repair &amp; Maintenance of Bongalmara Malapindha to Tinthengia via Gossaidoloni Road ( SPT Br. No. 1/1)</t>
  </si>
  <si>
    <t>Repair &amp; Maintenance of  Ahmedpur Kutubpur PWD Road to Islampur Bessapatty PWD Road.</t>
  </si>
  <si>
    <t>Repair &amp; Maintenance of Ahmedpur Daulatpur to Pabha E&amp;D Dyke</t>
  </si>
  <si>
    <t>2nd km of Ahmedpur kutubpur PWD Road to 3rd km of Ahmedpur Daulatpur PWD link Road</t>
  </si>
  <si>
    <t>Repair &amp; Maintenance of NH-15 (at Laluk) to kachajuli road</t>
  </si>
  <si>
    <t>Repair &amp; Maintenance of Islampur  Salmora Bazar PWD Road</t>
  </si>
  <si>
    <t xml:space="preserve">Repairs &amp; Maintenance of 
i)Approach road from old A.T. road (3rd Km) to proposed Helipad at Rudrasagar L= 0.382m,
 ii) Gravelling on the earthen approach road from main apporach to the Dais at sankerdev sangha adhibekhon ,L= 0.36)
</t>
  </si>
  <si>
    <t>Repairs &amp; Maintenance of Met. Dhai Ali  (Ch. 0.00m To Ch. 7650.00m)</t>
  </si>
  <si>
    <t>Repairs &amp; Maintenance of Road from  Amtol Chariali to NH-37(Taxi Ali) (Ch. 500.00m To Ch. 1700.00m)</t>
  </si>
  <si>
    <t>Improvement of Met. Chatai Ali (from 2000.00 to Ch. 4200.00m)</t>
  </si>
  <si>
    <t>Construction of U/M Chetia Koiborta Ali (Ch. 0.00m to 1450.00m)</t>
  </si>
  <si>
    <t>Maintenance &amp; Repair of Jolatop Dighaldari Ali (Ch. 0.00m to 750.00m)</t>
  </si>
  <si>
    <t>Maintenance &amp; Repair of Hemoprova Baruah Ali (Ch. 0.00m to 140.00m)</t>
  </si>
  <si>
    <t>Sibsagar State Rd Divn</t>
  </si>
  <si>
    <t>Maintenance &amp; Repair of K.P. Changkakoti path (Ganakpatty Road)</t>
  </si>
  <si>
    <t>Maintenance &amp; Repair of A.T. Road</t>
  </si>
  <si>
    <t>Maintenance &amp; Repair of J.P. Agarwalla Path</t>
  </si>
  <si>
    <t>Maintenance &amp; Repair of L.K. Baruah Road</t>
  </si>
  <si>
    <t>Maintenance &amp; Repair of Lakhim Talkies Road</t>
  </si>
  <si>
    <t>Maintenance &amp; Repair of Dolomukh Road (H.C.B. Road)</t>
  </si>
  <si>
    <t>Maintenance &amp; Repair of Sivasagar Tank Side Road</t>
  </si>
  <si>
    <t>Maintenance &amp; Repair of RCC Dikhow Bridge (A.T. Road)</t>
  </si>
  <si>
    <t>Maintenance &amp; Repair of Br. Approach 1/1 on Nazira Ali</t>
  </si>
  <si>
    <t>Maintenance &amp; Repair of Sivsagar Tank Side Road(Road Work)</t>
  </si>
  <si>
    <t>Maintenance &amp; Repair of Desanhmukh Ali (VIP Road) (from 0.00m to 1.20km)</t>
  </si>
  <si>
    <t xml:space="preserve">Maintenance &amp; Repair of Dolomukh to Nazira Ali (from 0.00km to 0.663 km) </t>
  </si>
  <si>
    <t>Maintenance &amp; Repair of East Boundary Road I&amp; II</t>
  </si>
  <si>
    <t>Repair &amp; Maintenance of Namdongia Ali (Ch. 0.00m to Ch. 1490.00m)</t>
  </si>
  <si>
    <t>Repair &amp; Maintenance of Bamgaon Ali (Ch. 0.00m to Ch. 800.00m)</t>
  </si>
  <si>
    <t>Repair &amp; Maintenance of Santak Nagaon Road (Ch. 1750.00m to 2550.00m)</t>
  </si>
  <si>
    <t xml:space="preserve">Improvement of U/M Extension Chetia Ali </t>
  </si>
  <si>
    <t>Repair &amp; Maintenance of Abhoipuria Chetia Katoni Ali (Balance Portion) Ch. 2675.00m to Ch. 3235.00m)</t>
  </si>
  <si>
    <t>Repair &amp; Maintenance of Met. Bareghar Bhakat Gaon Road (Ch. 0.00m to Ch. 2200.00m)</t>
  </si>
  <si>
    <t xml:space="preserve">Repair &amp; Maintenance of Ramoni Ali </t>
  </si>
  <si>
    <t>Repair &amp; Maintenance of Maduri Gohain Ali ( 0.00 to 3.640 km)</t>
  </si>
  <si>
    <t xml:space="preserve">Repair &amp; Maintenance of Chattai Ali (o.00km to 2.428 km) </t>
  </si>
  <si>
    <t>Repair &amp; Maintenance of Approach Road to DPS School</t>
  </si>
  <si>
    <t>Repair &amp; Maintenance of Approach Road to Karmashree Hiteswar Saikia Hospital Road at Ligiripukhuri.</t>
  </si>
  <si>
    <t>Repair &amp; Maintenance of Bor Baruah Tank Side Road</t>
  </si>
  <si>
    <t>Repair &amp; Maintenance of Dhodar Ali (122.00 km to 127.20 km)</t>
  </si>
  <si>
    <t>Repair &amp; Maintenance of Chakimukh to Handique Ali</t>
  </si>
  <si>
    <t>Repair &amp; Maintenance of Nazira to Bamunjpukhuri (Naga Ali)</t>
  </si>
  <si>
    <t>Repair &amp; Maintenance of Netai bhimbor Road</t>
  </si>
  <si>
    <t>Repair &amp; Maintenance of Netaipukhuri to Bahuabari</t>
  </si>
  <si>
    <t>Repair &amp; Maintenance of Sukanpukhuri to Rudrakhyabam</t>
  </si>
  <si>
    <t>Repair &amp; Maintenance of  Nemuguri to Kharahat</t>
  </si>
  <si>
    <t>Repair &amp; Maintenance of Demow Dehing Road (from NH- 37 to Netaipukhuri)</t>
  </si>
  <si>
    <t>Repair &amp; Maintenance of Rajmai, Palengi to sarugua</t>
  </si>
  <si>
    <t>Repair &amp; Maintenance of Udaipur Paraliguri</t>
  </si>
  <si>
    <t>Repair &amp; Maintenanc of Met K.K. Baruah Ali (Ch. 0.00m to Ch. 3100.00m)</t>
  </si>
  <si>
    <t>Repair &amp; Maintenanc of Met. Baruah Ali (Ch. 0.00m to Ch. 3000.00m)</t>
  </si>
  <si>
    <t>Repair &amp; Maintenanc of Namti Ali (From ch. 0.00m to 2600.00m)</t>
  </si>
  <si>
    <t>Repair &amp; Maintenanc of Namti Ali (From ch. 2600.00m to 4200.00m)</t>
  </si>
  <si>
    <t>Repair &amp; Maintenanc of Rajabari Borahibari Road (Khagendra Nath Barbarukah Path)(Ch. 0.00m to Ch. 2300.00m)</t>
  </si>
  <si>
    <t>Repair &amp; Maintenanc of Buragaon road (Kathkatia baruah ali to ladoigarh Road)(Ch. 0.00m to Ch. 2700.00m)</t>
  </si>
  <si>
    <t>Repair &amp; Maintenanc of Dhodar Ali from Amguri to Namti Chari Ali (Kms. 97th to 1000th, 102nd to 103rd, 105th to 110th)= 12.00Kms</t>
  </si>
  <si>
    <t>Construction of Saderi Nityananda Anandapur Sathisamuka Road including repairing of SPT Bridge No. 3/1 &amp; 3/2.</t>
  </si>
  <si>
    <t>Construction of  ICBP of Road from Bhogpur Bamakhata PWD road at Badankuchi to Bhogpur via Barkakra supa.</t>
  </si>
  <si>
    <t>Construction of  ICBP of  from Patacharkuchi PHC to Tihu Bangaon Road via Bejkuchi, Barsahan and Baro supa.</t>
  </si>
  <si>
    <t xml:space="preserve">Construction of  Muguria Village Road at Kalighat towards Pahumara Embankment. </t>
  </si>
  <si>
    <t xml:space="preserve">Construction of ICBP of Jyotinagar Path from Siddeswar roy house to Rajesh Lama House. </t>
  </si>
  <si>
    <t>Nalbari RR Divn</t>
  </si>
  <si>
    <t>Repairing &amp; Maintennce o  of Tihu solmara Road.</t>
  </si>
  <si>
    <t>Construction of  road from Tihu Locima Road to Tihu Solmara Road (Makhibaha) via kshetrapara and Adhyapak para.</t>
  </si>
  <si>
    <t>Repairing &amp; Maintennce of Tihu Haribhanga Road.</t>
  </si>
  <si>
    <t>Repairing &amp; Maintennce of Road from Jalkhana Bhathuakhana HS School to Makhibaha.</t>
  </si>
  <si>
    <t>Repairing &amp; Maintennce of Dahlapara Chandamari Road PKg. No. As-01-42(Phase- VI)</t>
  </si>
  <si>
    <t>Repairing &amp; Maintennce of Road from Gobardhana Chowk via- Bhakuamari to Ananda Bazar Road.</t>
  </si>
  <si>
    <t>Construction of Niz damka village road from Sorbhog 30 beded H0ospital to nibaran mandal house (Ch. 0.00m to Ch. 306.00m) Road.</t>
  </si>
  <si>
    <t>Construction of Niz Damka village road from Sorbhog  Town Committee Road to Nayani Pathak House (Ch. 0.00m to Ch. 289.00m)</t>
  </si>
  <si>
    <t>Construction of Uttar Kismat Dwarika Road</t>
  </si>
  <si>
    <t>Construction of  road from Meda village from Nh--31 to PMGSY Link Road.</t>
  </si>
  <si>
    <t>Construction of  road from Teloliya Gohai Mandir to Umensh Ray House</t>
  </si>
  <si>
    <t>Construction of Uttar Kumuria village Road from Bhrigu Barman House to Sunil Das House.</t>
  </si>
  <si>
    <t>Construction of  road leading from Gopal Debnath House to Dipti Mandal (South) via Ranjan Saha House and Ranjan Saha House to Ajit Nath House (Ch.0.00m to Ch. 450.80m)</t>
  </si>
  <si>
    <t>Construction of  road leading from from NH-31(Simlaguri) to Kalahbhanga Chowk via Paritosh Mandal House (Ch. O.oom to Ch. 450.30m)</t>
  </si>
  <si>
    <t>Construction of  Bherbheri village Road from Naren Das to Milan Nath House.</t>
  </si>
  <si>
    <t>Mushalpur(R&amp;B) Division</t>
  </si>
  <si>
    <t>Construction of  road from  Gobardhana Saudharvitha PWD Road at Motonga Sanpaira village road.</t>
  </si>
  <si>
    <t xml:space="preserve">Construction of  Nimua village (Mahendra Basumatary House to Dalagaon village) Road. </t>
  </si>
  <si>
    <t>Repairing &amp; Maintennce of Sarupeta Bhuyanpara Road at Salbari Bazar from Ch. 16550.00m to Ch. 16698.00m)</t>
  </si>
  <si>
    <t>Construction of  Road from Barapeta village Road from Kalbari Shiv Mandir to Ramesh Das House via- Sankardev Sishu Niketan Road.</t>
  </si>
  <si>
    <t>Repairing  &amp; Maintenance of Bimolapur Longding Road</t>
  </si>
  <si>
    <t>Repairing  &amp; Maintenance of  Tingalibam Road</t>
  </si>
  <si>
    <t>Repairing  &amp; Maintenance of Michajan Road</t>
  </si>
  <si>
    <t>Repairing  &amp; Maintenance of Circuit House App. Road</t>
  </si>
  <si>
    <t>Repairing  &amp; Maintenance of Moran Habi Road</t>
  </si>
  <si>
    <t>Repairing  &amp; Maintenance of Hatipukhuri Road</t>
  </si>
  <si>
    <t>Replacement of H.P. culvert No. 2/2 (1-1000 NP3, 7.50m) &amp; 3/2 (1-1000 NP3, 7.50m) on Met. Rahan Shyamgaon Road with approaches.</t>
  </si>
  <si>
    <t xml:space="preserve">Repair of SPT  bridge No. 4/1 (L= 14.00m) Dhuniapathar Road. </t>
  </si>
  <si>
    <t>Replacement of H.P. culvert No. 1/1 (1-1000 NP3, 7.50m) on Ghurajan Road with approaches.</t>
  </si>
  <si>
    <t xml:space="preserve">Repair of SPT  bridge No. 1/2 (L= 50.00m)on  Troli Ali Road. </t>
  </si>
  <si>
    <t xml:space="preserve">Repair of SPT  bridge No. 4/1 (L= 14.00m)on  Ligiri Ali Road. </t>
  </si>
  <si>
    <t xml:space="preserve">Repair of SPT  bridge No. 1/1 (L=25.00m)on  Dharampathar No. 2 Road. </t>
  </si>
  <si>
    <t>Replacement of H.P. culvert No. 1/2 by RCC Box Cell 1x3x3m with approaches on Michajan Narempathar Road.</t>
  </si>
  <si>
    <t>Replacement of H.P. culvert No. 2/1 by RCC Box Cell 1x3x3m with approaches on Kanubari Lukhurakhan Road.</t>
  </si>
  <si>
    <t>Replacement of H.P. culvert No. 1/1 by RCC Box Cell 1x1.5x1.5m with approaches on Borahi Ali.</t>
  </si>
  <si>
    <t>Repairs and Maintenance of PGJH.</t>
  </si>
  <si>
    <t>Repairs and Maintenance of Majuli Road</t>
  </si>
  <si>
    <t>Repairs and Maintenance of Kamalabari Mohkina Road</t>
  </si>
  <si>
    <t>Repairs and Maintenance of Garamur Satra Road</t>
  </si>
  <si>
    <t>Repairs and Maintenance of Hatichungi Chowdang C.T connecting Road</t>
  </si>
  <si>
    <t>Repairs and Maintenance of Srimantapur Road.</t>
  </si>
  <si>
    <t>Repairs and Maintenance of Suraj Nagar Road</t>
  </si>
  <si>
    <t xml:space="preserve">Repairs and Maintenance of Duliagaon Road </t>
  </si>
  <si>
    <t xml:space="preserve">Repairs and Maintenance of  Mallow Ali Road </t>
  </si>
  <si>
    <t>Repairs and Maintenance of Dekagaon Road</t>
  </si>
  <si>
    <t xml:space="preserve">U/M Dhekiakhowa Road  </t>
  </si>
  <si>
    <t>Repairs and Maintenance of Charingia Bornamghar Road</t>
  </si>
  <si>
    <t>Repairs and Maintenance of Bor Ahom Gaon Road</t>
  </si>
  <si>
    <t>Repairs and Maintenance of Garamur Tocklai Road</t>
  </si>
  <si>
    <t xml:space="preserve">U/M Mohbondha Road </t>
  </si>
  <si>
    <t>Repairs and Maintenance of Seujpur Road</t>
  </si>
  <si>
    <t>Repairs and Maintenance of Nepali Satra Road</t>
  </si>
  <si>
    <t>Repairs and Maintenance of Mudoijan Road</t>
  </si>
  <si>
    <t>Repairs and Maintenance of FRU Road.</t>
  </si>
  <si>
    <t>Repairs and Maintenance of Bor Ali Road cum bundh for puja festival</t>
  </si>
  <si>
    <t>Repairs and Maintenance of Noga Ali for  puja festival</t>
  </si>
  <si>
    <t>Repairs and Maintenance of Bhuyan Gaon Ali.</t>
  </si>
  <si>
    <t xml:space="preserve">Providing Bamboo barricading &amp; Jungles clearing on pressure point on Pandu Port for immersion Ceremoney for Ensuing Durga Puja </t>
  </si>
  <si>
    <t>Repair &amp; Maintenance of Demow Deori Road for Durga Puja Special</t>
  </si>
  <si>
    <t>Repair &amp; Maintenance of Demow Dehing Road for Durga Puja Special</t>
  </si>
  <si>
    <t>Repair &amp; Maintenance of Bridge Approach (Br.No.2/1 on Lengibor Biswaspatty Road for Durga Puja Special</t>
  </si>
  <si>
    <t>Repair &amp; Maintenance of Lengibor Biswaspatty Road under Durga Puja Special Fund (L=400.00m)</t>
  </si>
  <si>
    <t>Repair and Maintenance of Bellengbari Biswaspatty Road under Durga Puja Special Fund (L=375.00M)</t>
  </si>
  <si>
    <t>Repair and maintenance of MG Road (Providing Bamboo barricads and  WBM in Kachamari Ghat for Durga Puja.</t>
  </si>
  <si>
    <t>bamboo barrigate</t>
  </si>
  <si>
    <t>Repair &amp; Maintenance to Angiar Bazar Duttapur Road</t>
  </si>
  <si>
    <t xml:space="preserve">Repairs &amp; Maintenance to B.A. road (Alekhargool to Anglarbazar) </t>
  </si>
  <si>
    <t>Repair &amp; Maintenance of road from Bagargool to Nischintapur</t>
  </si>
  <si>
    <t>Repair &amp; Maintenance of road from Bhanga Chinipathan</t>
  </si>
  <si>
    <t>Repairs &amp; Maintenance of road from B.A. road to kuchirkuna</t>
  </si>
  <si>
    <t>Repairs &amp; Maintenance to 1st K.M. of B.B. road to Maskaipur</t>
  </si>
  <si>
    <t>Repair &amp; Maintenance of Anipur Sugar Mill Approach Road</t>
  </si>
  <si>
    <t xml:space="preserve">Repair &amp; Maintenance of Dullavcherra Station Road </t>
  </si>
  <si>
    <t>Repair &amp; Maintenance of road from Dargarband to Singla Road</t>
  </si>
  <si>
    <t>Repair &amp; Maintenance of Sonakhira-Bhubrighat Road</t>
  </si>
  <si>
    <t>Repair &amp; Mainteance of Khekragul Nachghar Road</t>
  </si>
  <si>
    <t>Repair &amp; Maintenance of road from Anipur to Rupagram via Bidyanagar</t>
  </si>
  <si>
    <t>Repair &amp; Maintenance of Tinnokhal Bridge to Kochubari</t>
  </si>
  <si>
    <t>Repair &amp; Maintenance of Sarashpur-Sonbill Road</t>
  </si>
  <si>
    <t>Repair &amp; Maintenance of Kanaibazar-Sonatola Road</t>
  </si>
  <si>
    <t>Repair &amp; Maintenance of road from Mukamcherra to Dullavcherra road</t>
  </si>
  <si>
    <t>Repair &amp; Maintenance of Patharkandi Bisharjan Ghat road</t>
  </si>
  <si>
    <t xml:space="preserve">Repair &amp; Maintenance of road from Anipur-Duhalia Shibbari </t>
  </si>
  <si>
    <t>Repair &amp; Maintenance of road from Bidyanagar Factory to Ramnagar</t>
  </si>
  <si>
    <t>Repair &amp; Maintenance of road from Dullavcherra Borobazar to Veterbond Chariali</t>
  </si>
  <si>
    <t>Repair &amp; Maintenance of Singla Nachghar Bazar road</t>
  </si>
  <si>
    <t>Repair &amp; Maintenance of Patharkandi - Kazirbazar road</t>
  </si>
  <si>
    <t>Repair &amp; Maintenance of road from Kanaibazar to Duhalia Shibbari</t>
  </si>
  <si>
    <t xml:space="preserve">Repairs &amp; Maintenance of PWD roads from SS road to Bishnunagar </t>
  </si>
  <si>
    <t>Repair &amp; Maintenance of road from Rupagram to Dullavcherra</t>
  </si>
  <si>
    <t xml:space="preserve">Repair &amp; Maintenance of L.C. road </t>
  </si>
  <si>
    <t>Repair &amp; Maintenance of Fakua-Nagendranagar road</t>
  </si>
  <si>
    <t>Repair &amp; Maintenance of Longai biswarjanghat at Nilambazar</t>
  </si>
  <si>
    <t xml:space="preserve">Repair &amp; Maintenance of Bazarghat-Basantapur road </t>
  </si>
  <si>
    <t>Repair &amp; Maintenance of Binodini-Duhalia road</t>
  </si>
  <si>
    <t>Repair &amp; Maintenance of Nilambazar Kalibari road</t>
  </si>
  <si>
    <t>Repair &amp; Maintenance of Nilambazar Station approach road</t>
  </si>
  <si>
    <t>Repair &amp; Maintenance to Nilmoni Road</t>
  </si>
  <si>
    <t>Repairs &amp; Maintenance to Ration Godown Road</t>
  </si>
  <si>
    <t>Repair &amp; Maintenance to Rajbanglow Road</t>
  </si>
  <si>
    <t>Repair &amp; Maintenance to Nayabari road</t>
  </si>
  <si>
    <t>Repair &amp; Maintenance to MMC road from IBB road to Brajendra Road Sashan</t>
  </si>
  <si>
    <t>Repair &amp; Maintenance to Subhash road</t>
  </si>
  <si>
    <t>Repair &amp; Maintenance to F.N. road with Bridge approaches</t>
  </si>
  <si>
    <t>Repair &amp; Maintenance to Bonomali Betali Road</t>
  </si>
  <si>
    <t>Repair &amp; Maintenance to Bonomali road to Thana road Link Bund road</t>
  </si>
  <si>
    <t xml:space="preserve">Repairs &amp; Maintenance to Chantar Bazar road </t>
  </si>
  <si>
    <t>Rangia RR Divn</t>
  </si>
  <si>
    <t>Rangia Rural Road Division</t>
  </si>
  <si>
    <t>Muktapur &amp; Karara PWD Section of PWD Goreswar RR Sub Division</t>
  </si>
  <si>
    <t>Rangia Goreswar Road to Bishnu Mandir Road via Milanpur</t>
  </si>
  <si>
    <t>Rangia Goreswar Road to Bishnu Mandir Road</t>
  </si>
  <si>
    <t>NH-31 to Gorka village</t>
  </si>
  <si>
    <t>Chepti Bihdia Road to Matkuchi Puja Khola</t>
  </si>
  <si>
    <t>Swarasati Colony Road to Puja Mandap</t>
  </si>
  <si>
    <t>Rangia Dhamdhama Road to Kothra village puja Mandab</t>
  </si>
  <si>
    <t>Rangia Dhamdhama Road to Telera village puja khola</t>
  </si>
  <si>
    <t>R.D. Road to Arimatta H.S.School via Pubsitara Puja Than</t>
  </si>
  <si>
    <t>Rangia Darranga road to Arimatta H.S. School via New Market Road</t>
  </si>
  <si>
    <t>Chepti Bihdia Road to Dipteswari Temple via  2 no Nakul village road</t>
  </si>
  <si>
    <t>Maranjana to Kekenikuchi Puja Mandap Road</t>
  </si>
  <si>
    <t>NH-31 to Matkuchighat Puja Thali Road</t>
  </si>
  <si>
    <t>Rangia Darranga Road to Doul Mandir Road at Sitara</t>
  </si>
  <si>
    <t>Old NT Road to Bishnu Mandir via Barisupa</t>
  </si>
  <si>
    <t>Shiva Mandir Approach Road</t>
  </si>
  <si>
    <t>Chepti Bihdia Road</t>
  </si>
  <si>
    <t>ITI College approach road at Mahtoli</t>
  </si>
  <si>
    <t>Jayantipur Nonapar Road at Jayantipur regarding Durga Puja Festival</t>
  </si>
  <si>
    <t>Lasi Bishnupur to E &amp; D Bandh regarding Durga Puja Festival</t>
  </si>
  <si>
    <t>Gopalpur Bathan Road regarding Puja at bathan</t>
  </si>
  <si>
    <t>Kamalpur Durga Puja approach Road</t>
  </si>
  <si>
    <t>Puthimari Durga Puja approach road</t>
  </si>
  <si>
    <t>Kayan to Kampith Durga Mandir</t>
  </si>
  <si>
    <t>Balisatra to Simalua Durga Puja Mandap</t>
  </si>
  <si>
    <t>Dingara to Garput Durga Puja Mandap</t>
  </si>
  <si>
    <t>Barpulla Durga Puja Mandap</t>
  </si>
  <si>
    <t>GPS Road to Dimu Durga Mandir</t>
  </si>
  <si>
    <t>GPB road to Baranghati Puja Mandap</t>
  </si>
  <si>
    <t>Rajgarh Juktoli Road (Ch0.00m to Ch 5400.00m)</t>
  </si>
  <si>
    <t>Nalbari SR Div</t>
  </si>
  <si>
    <t>Khata Batahgila Road</t>
  </si>
  <si>
    <t>Rampur Belsor Bihampur Road</t>
  </si>
  <si>
    <t>Charminar Chowk to Hospital Road</t>
  </si>
  <si>
    <t>Old N.T. Road</t>
  </si>
  <si>
    <t>Hajo Nalbari Sarthebari Road</t>
  </si>
  <si>
    <t>Golaghat Chowk (Nityananda) to Bidya Bhawan</t>
  </si>
  <si>
    <t xml:space="preserve">Emergent repair of 2nd Link Road </t>
  </si>
  <si>
    <t xml:space="preserve">Emergent repair of Silchar Jaintia Road </t>
  </si>
  <si>
    <t>Repair and Maintenance of Silchar Kumbhirgram Road(from Gossaipur, at Mahasadak Point to Udharbond) for taking up emergent repairing work during the ensuing “Durga Puja” Festive Season. (Ch.0.00m to 3650.00m)</t>
  </si>
  <si>
    <t>Repair and Maintenance of Udharbond Bazar Point to Latigram for taking up emergent repairing work during the ensuing “Durga Puja” Festive Season. (Ch.0.00m to 130.00m)</t>
  </si>
  <si>
    <t>Repair and Maintenance of Gupta House Road from (Ch.0.00m to Ch.1400.00m in stretches)</t>
  </si>
  <si>
    <t>Emergent repair of Bidya Sagar Sarani Road.</t>
  </si>
  <si>
    <t>Emergent repair of Chandmari Road (L=0.40Km).</t>
  </si>
  <si>
    <t>Emergent repair of Ashram Road</t>
  </si>
  <si>
    <t>Emergent repair of Chincoori Road 2nd Km</t>
  </si>
  <si>
    <t>Emergent repair of Chincoori Road 3rd &amp; 4th Km</t>
  </si>
  <si>
    <t>Replacement of Foothpath slab including drain wall in different roads within Silchar Municipal Area</t>
  </si>
  <si>
    <t>Drain work</t>
  </si>
  <si>
    <t>Emergent repair of PDB Road (1st Bridge to Allenpur Taranath point)</t>
  </si>
  <si>
    <t xml:space="preserve">Emergent repair of Irongmara to Bagmara </t>
  </si>
  <si>
    <t xml:space="preserve">Emergent repair of Silcuri Sildubi </t>
  </si>
  <si>
    <t>Repair and Maintenance of Lachmidhar Road</t>
  </si>
  <si>
    <t>Re-Construction of damaged Culvert on Ration Godown Road</t>
  </si>
  <si>
    <t>Culvert work</t>
  </si>
  <si>
    <t>Repair and Maintenance of G.C. College Approach Road</t>
  </si>
  <si>
    <t>Repair and Maintenance of Gopal Akhra Road</t>
  </si>
  <si>
    <t>Repair and Maintenance of Steamerghat Road upto Ghaniala (From Ch.0.00m to 2000.00m) (In stretches).</t>
  </si>
  <si>
    <t>Repair and Maintenance of Mother Teresa Road.</t>
  </si>
  <si>
    <t>Repair and Maintenance of Ration Godown Road.</t>
  </si>
  <si>
    <t>Repairing and Maintenance of Road from Silchar Session Court to Rudra Trading</t>
  </si>
  <si>
    <t>Repair and Maintenance of Sib Coloney Road</t>
  </si>
  <si>
    <t>Poilapool Laboc Road (Landslide portion) (1200.00m to 1230.00m)</t>
  </si>
  <si>
    <t>Repair and Maintenance of Shyamananda Asram Road (Ch.0.00m to 242.50m)</t>
  </si>
  <si>
    <t>Repair and Maintenance of Station Approach Road (Ch.0.00m to 783.00m)</t>
  </si>
  <si>
    <t>Repair and Maintenance of Janiganj Road</t>
  </si>
  <si>
    <t>Repairing of Silchar Fulertal Road, (Ch.800.00m to 5000.00m).</t>
  </si>
  <si>
    <t>Repair and Maintenance of Dholai Bazar Road</t>
  </si>
  <si>
    <t>Repair and Maintenance of rod from Aradhanpur Basanti Bari (Jaroitola to Radhanagar Road)</t>
  </si>
  <si>
    <t>Repair and Maintenance of SMD Road from Dharmi Monier Khal Road (Amraghat Moniarkhal Road)</t>
  </si>
  <si>
    <t>Repair and Maintenance of road from Jarailtola Bazar, Dholai LAC.</t>
  </si>
  <si>
    <t>Repair and Maintenance of S.M.D. Road (Palonghat Bazar) Dholai LAC.</t>
  </si>
  <si>
    <t>Repair and Maintenance of Sonai Bazar Area</t>
  </si>
  <si>
    <t>Repair and Maintenance of Dholai Bhubandhar Road (From NH-54 to B.N.MP. Higher Secondary &amp; Harichara M.E. School) Dholai LAC</t>
  </si>
  <si>
    <t>Repair and Maintenance of road from Hawaithang Bazar Area Dholai LAC</t>
  </si>
  <si>
    <t>Repair and Maintenance of Post office Road (Ch.0.00m to 160.00m)</t>
  </si>
  <si>
    <t>Repairing of TRK Road (Katigorah Bazar Area) in Cachar District Katigorah Dev. Block</t>
  </si>
  <si>
    <t>Metalling and Blacktopping of Road from Naraincherra to Khambar Bazar in Cachar District Kalain Dev. Block</t>
  </si>
  <si>
    <r>
      <t>Repair and Maintenance of Gumrah Natanpur Road (In 3</t>
    </r>
    <r>
      <rPr>
        <vertAlign val="superscript"/>
        <sz val="11"/>
        <color theme="1"/>
        <rFont val="Calibri"/>
        <family val="2"/>
        <scheme val="minor"/>
      </rPr>
      <t>rd</t>
    </r>
    <r>
      <rPr>
        <sz val="11"/>
        <color theme="1"/>
        <rFont val="Calibri"/>
        <family val="2"/>
        <scheme val="minor"/>
      </rPr>
      <t xml:space="preserve"> &amp; 7</t>
    </r>
    <r>
      <rPr>
        <vertAlign val="superscript"/>
        <sz val="11"/>
        <color theme="1"/>
        <rFont val="Calibri"/>
        <family val="2"/>
        <scheme val="minor"/>
      </rPr>
      <t>th</t>
    </r>
    <r>
      <rPr>
        <sz val="11"/>
        <color theme="1"/>
        <rFont val="Calibri"/>
        <family val="2"/>
        <scheme val="minor"/>
      </rPr>
      <t xml:space="preserve"> Km in Stretches).</t>
    </r>
  </si>
  <si>
    <t>Repair of road from Rajapathar Tinali, Mumru Ronghang Gaon to Phonglokpet High School from Ch 0.00m to ch-600.00m leading to Puja Pendal (Gravelling including Spreading)</t>
  </si>
  <si>
    <t>Repair of road from Rajapathar Tinali to Choi-ang Gaon Road at Longsekjan Puja Bari to Kakijan from Ch-0.00m to Ch-427.00m leading to the Hatidandi Puja Pendal</t>
  </si>
  <si>
    <t>Repair of road from Bakulia Rajapathar Road to Molesh Basti Ch-0.00m to Ch-800.00m leading Rajapathar Puja Pandal</t>
  </si>
  <si>
    <t>Repair of road from Nagarjan Samarali  Das Gaon Road  from Ch-0.00m to Ch-352.00m leading to the Puja Pewndal</t>
  </si>
  <si>
    <t>Repair of road from Bakulia Rajapathar Road Ch-0.00m to Ch-200.00m leading to the Rajapathar Puja Pandal</t>
  </si>
  <si>
    <t>Repair of road from Rajpur to Hatiandi Bazar Ch-0.00m to Ch-800.00m leading to the Hatiandi Puja Pendal</t>
  </si>
  <si>
    <t>Repair of road from Kenduguri to No-1 Beloguri Road Ch-0.00m to Ch-200.00m leading to the Mahguri Puja Pendal</t>
  </si>
  <si>
    <t>Repair of road from Bahani Adarsha Gaon Road to Kampuria Gaon from Ch-0.00m to Ch-200.00m leading to the Puja Pendal</t>
  </si>
  <si>
    <t>Repair of road from Hatipura to Paklangso via Taralangso from Ch-0.00m to Ch-665.00m leading to the Hatipura Puja Pendal</t>
  </si>
  <si>
    <t>Repair of road from Kenduguri to No-1 Belguri on NSD Road from Ch-0.00m to Ch-500.00m leading to the Puja Pendal</t>
  </si>
  <si>
    <t>Gossaigaon Town to Town Committee Road (Ch-0.00m-Ch-270.00m)</t>
  </si>
  <si>
    <t>D.K. Road(Gossaigaon Police Point to NH-31C)(Gossaigaon Bashbari Road)</t>
  </si>
  <si>
    <t>Kokrajhar Monakosha Road(From Kokrajhar Circuit House to Magurmari)</t>
  </si>
  <si>
    <t>J.D. Road(From Kokrajhar UN Academy to S.R. Oil Deposit, Syamgaon)</t>
  </si>
  <si>
    <t>Kokrajhar Ramphalbil Road (From Santinagar to Kokrajhar Science College)</t>
  </si>
  <si>
    <t>Salakati Harigaon Road(From Ch-0.00m-Ch-1500.00m)</t>
  </si>
  <si>
    <t>Narabari Dawkibari Road(From ch-0.00m to Ch-800.00m)</t>
  </si>
  <si>
    <t>Nalbari RR Div</t>
  </si>
  <si>
    <t>Repairing and maintenance of Khudra Katla Barkuchi to Namati Road (Ch 4500.00m to Ch 5400.00m)</t>
  </si>
  <si>
    <t>Repairing and maintenance of Tihu Medical Approach Road</t>
  </si>
  <si>
    <t>Repairs to GDB Road at Ulabari near Br No 18/1</t>
  </si>
  <si>
    <t>Repairs to Bridge No-1/1 &amp; 2/1 on Aillia Tinipukhuri Road (Length- Br. No.1/1=18.00m, 2/1=60.00m)</t>
  </si>
  <si>
    <t>Repairing and maintenance of Sandha Kairara to Bistupur Road (Ch 0.00m to Ch 1555.00m)</t>
  </si>
  <si>
    <t>Repairing and maintenance of Sandha Kairara to Bistupur Road (Ch.3115.00m to Ch 5230.00m)</t>
  </si>
  <si>
    <t>Improvement of Bagals Road</t>
  </si>
  <si>
    <t>Repairing of maintenance of Chancharght to Dangapara Road</t>
  </si>
  <si>
    <t>Maintenance and Repairing of Sandhasatra Road</t>
  </si>
  <si>
    <t>Repairing and maintenance of Nalbari Hajo Road to Nalbari Kamarkuchi Road</t>
  </si>
  <si>
    <t>Repairing and maintenance of Kendukuchi Ti Jaripara Road</t>
  </si>
  <si>
    <t>Repair to Nlabri District Jail Road</t>
  </si>
  <si>
    <t xml:space="preserve">Repairs to Neamati Ghat Approach road by doing WBM patching, PC &amp; SC and gravelling in different locations (Ch.12000.00m to Ch.13000.00m) </t>
  </si>
  <si>
    <t xml:space="preserve">Repairs to Na Ali to KK Handique road by doing WBM patching, PC &amp; SC (Ch.0.00m to Ch.300.00m) </t>
  </si>
  <si>
    <t xml:space="preserve">Repairs to A.T. Road (Ch.0.00km to Ch.4.00km) </t>
  </si>
  <si>
    <t xml:space="preserve">Repairs to Na-Ali Road (Ch.0.00m to Ch.4000.00m) </t>
  </si>
  <si>
    <t xml:space="preserve">Repairs to Club Road by doing WBM patching, PC &amp; SC maintenance of shoulder (Ch.0.00m toCh.2300.00m) </t>
  </si>
  <si>
    <t>Repairing of NLK road in Majuli (Ch.0.00m to Ch.4000.00m)</t>
  </si>
  <si>
    <t>Repairing of NLK road in Majuli (Ch.7500.00m to Ch.10240.00m)</t>
  </si>
  <si>
    <t>Construction of Ramp at Starting point of NLK road in Majuli (Kamalabari Ferry Ghat)</t>
  </si>
  <si>
    <t>Repairs to Dhodar Ali (Ch.67000.00m to Ch.95000.00m) (In Stretches)</t>
  </si>
  <si>
    <t>Repairs to Na Ali to JMM road from Joining point of Club Road to Sadar Rail Gate by doing patching, PC &amp; SC and unlined surface drain (L=300.00m)</t>
  </si>
  <si>
    <t>Repairs to Neamati Road by doing patching, PC &amp; SC (Ch.0.00m to Ch.11,000.00m)</t>
  </si>
  <si>
    <t>Repair and Maintenance of Bishnupur Bazar to Ulubari on occasion of Durga Puja</t>
  </si>
  <si>
    <t>Repair and Maintenance of Larupara to Ulubari ( Bijni Ulubari road) on occasion of Durga Puja Ch 8500.00m to ch.  10000.00m</t>
  </si>
  <si>
    <t>Repair and Maintenance of Dewanpara to Khamarpara road on occasion of Durga Puja.</t>
  </si>
  <si>
    <t xml:space="preserve">Repair and Maintenance of Oxiguri to Dakhingaon on occasion of Durga Puja Ch 1000.00m to 2000.00m </t>
  </si>
  <si>
    <t xml:space="preserve">Repair and Maintenance of Oxiguri to Dakhingaon on occasion of Durga Puja Ch 2000m to 3000m </t>
  </si>
  <si>
    <t xml:space="preserve">Repair and Maintenance of Bishnupur Bazar to Borgaon on occasion of Durga Puja Ch 0.00m to 1500.00m </t>
  </si>
  <si>
    <t xml:space="preserve">Repair and Maintenance of Bijni Panbari road(From Ch.7000.00m to Ch.8000.00m) on occasion of Durga Puja </t>
  </si>
  <si>
    <t xml:space="preserve">Repairs to SPT Br No 6/1 (L=28.0m) i/c earthwork in embankment on Lukhurakhonia Ali </t>
  </si>
  <si>
    <t>Repair and Maintenance of Mohura Charali durga Puja field and approach road on occasion of Durga Puja field and approach road.</t>
  </si>
  <si>
    <t>Repair and Maintenance of Immersion Ghat at Dhansiri river at Numaligarh for ensuing Durga Puja</t>
  </si>
  <si>
    <t>Repair and Maintenance of Dhubri Railway Station feeder road on occasion of Durga Puja Ch 0 to ch 650 m</t>
  </si>
  <si>
    <t>Repair and Maintenance of Old Steamer ghat road on occasion of Durga Puja Ch 350 to ch 500 m</t>
  </si>
  <si>
    <t>Repair and Maintenance of Old Steamer ghat road on occasion of Durga Puja Ch 1000 to ch 1600 m</t>
  </si>
  <si>
    <t>Pub BongalPukhuri Ch 0 to 600m</t>
  </si>
  <si>
    <t>Mallow Ali Ch 0 - 2.23km</t>
  </si>
  <si>
    <t>Metd J B Road Ch 0 to 2.84 km</t>
  </si>
  <si>
    <t>Metd TRP  Road Ch 0 to 1.54 km</t>
  </si>
  <si>
    <t>Metd Dhodar Ali  Ch 53rd to 61st km</t>
  </si>
  <si>
    <t xml:space="preserve">Metd Dhodar Ali  </t>
  </si>
  <si>
    <t>Pothole Repairing at 1) A.T Road, 2) Kamakhya Temple Road, 3) Pandu Feeder &amp; 4) Pandu Port.</t>
  </si>
  <si>
    <t>A/R to Panchapandav Temple Road (Restoration of Erroded Br. Approaches of Br. NO.1/2 of Panchapandav Temple Road by providing bamboo palasiding and earth filled cement bags).</t>
  </si>
  <si>
    <t>Mulagaon Chengmari Road (TR)/ (PMGSY Package No.As-02-24)</t>
  </si>
  <si>
    <t>Talguri-Basugaon Road (TR)/ (PMGSY Package No.As-02-07 &amp; As-02-11)</t>
  </si>
  <si>
    <t>Kasidoba-Kakoijana Road (TR)/ (Ch.0.00km-3.865km)</t>
  </si>
  <si>
    <t xml:space="preserve">Bongaigaon-Dolaigaon  (PMGSY Package No. As-02-20) </t>
  </si>
  <si>
    <t>Emergency Fund</t>
  </si>
  <si>
    <t>Borjona Amguri Road</t>
  </si>
  <si>
    <t>Repairing of SPT Br. No. 3/1 on Borigaon to New Piradhara Road</t>
  </si>
  <si>
    <t>Kawaitari Abhayapuri Road</t>
  </si>
  <si>
    <t>Khagarpur to Chalantapara Road</t>
  </si>
  <si>
    <t>Gerukabari NH31 to Bijni Bazar upto Dulani Bridge</t>
  </si>
  <si>
    <t>Old NT Road (Manikpur Diversion)</t>
  </si>
  <si>
    <t>Manikpur Kokila Road</t>
  </si>
  <si>
    <t>Chakrabhum to Baregor Road</t>
  </si>
  <si>
    <t>Chowraguri NH-31 to Kawatika Tiniali Road</t>
  </si>
  <si>
    <t xml:space="preserve">Court Road </t>
  </si>
  <si>
    <t>Barpeta Baghbar Road (Ch.900.00 to 2800.00 M)</t>
  </si>
  <si>
    <t>Dr. B.K Road</t>
  </si>
  <si>
    <t xml:space="preserve">Fatahatijan Road </t>
  </si>
  <si>
    <t xml:space="preserve"> M.C.College Approach Road </t>
  </si>
  <si>
    <t xml:space="preserve">N.H.31 to  Mairamara Hospital Road </t>
  </si>
  <si>
    <t xml:space="preserve">Nahati to Gandhi Ali  Road </t>
  </si>
  <si>
    <t xml:space="preserve">NH 31 to Howly Rash Mandir  Road </t>
  </si>
  <si>
    <t>Mandia to Digirpam road</t>
  </si>
  <si>
    <t>Mandia to Dongra Road</t>
  </si>
  <si>
    <t>Bamun Donra to Pam Dongra Road</t>
  </si>
  <si>
    <t>Mandia model school Approach road</t>
  </si>
  <si>
    <t xml:space="preserve">Pub Mahchara to Pampara Road </t>
  </si>
  <si>
    <t xml:space="preserve">Mahchara Holongapara Road </t>
  </si>
  <si>
    <t xml:space="preserve">Mahchara Changabandha Road </t>
  </si>
  <si>
    <t xml:space="preserve">Bagodi Bhairaguri  Road </t>
  </si>
  <si>
    <t xml:space="preserve">Nagaon Sikarbhitha  Road </t>
  </si>
  <si>
    <t xml:space="preserve">Kayakuchi Newlarbhitha Road </t>
  </si>
  <si>
    <t xml:space="preserve">Kujarpith Banbahar Road </t>
  </si>
  <si>
    <t xml:space="preserve">Amrikhowa Majdia Road </t>
  </si>
  <si>
    <t xml:space="preserve">Rowly Barmara  Road </t>
  </si>
  <si>
    <t>Rabidnra Sorobor at Barpeta Road to NH-31 via Kalavanga Chowk road (From ch.0.00 M to 1500.00 M)</t>
  </si>
  <si>
    <t>Sorbhog Medhipara Road upto Garakhia Gohai Than Road (From ch.0.00 M to 1400.00 M)</t>
  </si>
  <si>
    <t>Barpeta road Namghar near K.K Das memorial school to Kalavanga Manas Par Road (From ch.0.00 M to 1000.00 M)</t>
  </si>
  <si>
    <t>Babupara Guagacha Road</t>
  </si>
  <si>
    <t>Simlaguri Milan Nagar (Panir Tenki) upto PMGSY Road (From ch.0.00 M to 1100.00 M)</t>
  </si>
  <si>
    <t>Road from Sorbhog to Kalgachia (Ch.8900.00 M to 11200.00 M)</t>
  </si>
  <si>
    <t>NH-31 at Pathsala to Pathsala Railway Station</t>
  </si>
  <si>
    <t>OLD NT Road at Pathsala</t>
  </si>
  <si>
    <t>Mainamati Pahumara Road</t>
  </si>
  <si>
    <t>Rajakhat Sarupeta Road</t>
  </si>
  <si>
    <t>Dhumarkur Sonafuly Road</t>
  </si>
  <si>
    <t>Jarultala to Raniferry Road.</t>
  </si>
  <si>
    <t>Haticherra to Madhuramukh Road</t>
  </si>
  <si>
    <t>Daloo Mainerbond Road.</t>
  </si>
  <si>
    <t>Leburbond to Moinergarh</t>
  </si>
  <si>
    <t>S.K. Road to Radhacharan L.P. School</t>
  </si>
  <si>
    <t xml:space="preserve"> Daloo-Moinerbond to Kathalwala</t>
  </si>
  <si>
    <t>Bhangarpar to Baburbazar.</t>
  </si>
  <si>
    <t xml:space="preserve">Amraghat Bazar to Monierkhal T.E. </t>
  </si>
  <si>
    <t>B B C Road</t>
  </si>
  <si>
    <t>NH-54 at NutanBazar to PDB Road Via Atharotillha</t>
  </si>
  <si>
    <t xml:space="preserve">Kabuganj Palonghat Road to Dholai Bhubandar Road via Jamalpur . </t>
  </si>
  <si>
    <t>NH-54 at Lailapur to Hawaithang Bazar.</t>
  </si>
  <si>
    <t>Bhaga Sherkhan Road (CD works on 4/4 Culvert)</t>
  </si>
  <si>
    <t xml:space="preserve">S A Road to Hawaithang </t>
  </si>
  <si>
    <t>Ganganagar Krishnapur Road (CD Work)</t>
  </si>
  <si>
    <t>CD work</t>
  </si>
  <si>
    <t>Motinagar Bhubanhill Road.</t>
  </si>
  <si>
    <t>Ganganagar to Harina ( two Nos Slab Culvert)</t>
  </si>
  <si>
    <t>CD</t>
  </si>
  <si>
    <t xml:space="preserve">Irongmara to Bagmaera </t>
  </si>
  <si>
    <t>Barik office to Pratappur via 442 No Vivekananda LP school and West Noagoan</t>
  </si>
  <si>
    <t>NH-44 to Katirail TE to Jagadishpur via Netaji Road.</t>
  </si>
  <si>
    <t>Kalain Digabor Road to Ajumara.</t>
  </si>
  <si>
    <t>Rajatillah Sadirkhal Road</t>
  </si>
  <si>
    <t>Sweuti  Banaimulla Road</t>
  </si>
  <si>
    <t>Bihara Gharervitor Road</t>
  </si>
  <si>
    <t>Lakhipur Boroitoli Road</t>
  </si>
  <si>
    <t>Kalain Digabor Road .</t>
  </si>
  <si>
    <t>Nischintapur to Nij-jalalpur Road</t>
  </si>
  <si>
    <t>Dinanathpur to Kayangvalley.</t>
  </si>
  <si>
    <t>Shantipur to Dudpur village Road.</t>
  </si>
  <si>
    <t>Chotomumda to Sonai RCC Bridge.</t>
  </si>
  <si>
    <t>Labok Bandu Road including Culvert.</t>
  </si>
  <si>
    <t>LRA Road</t>
  </si>
  <si>
    <t>Shibcolony Road</t>
  </si>
  <si>
    <t>Chencoorie Road 3rd Km</t>
  </si>
  <si>
    <t>Gopal Akhra Road</t>
  </si>
  <si>
    <t>U. S. Dutta Road.</t>
  </si>
  <si>
    <t>Hatikhal Bridge Approach Road</t>
  </si>
  <si>
    <t>K.K. Road Ph-II (From Kachudharam to Dhanipur Turning)</t>
  </si>
  <si>
    <t>NH-54 at Tarunuday Khatakhal via Bekirpar Road.</t>
  </si>
  <si>
    <t>NH-54 at Natun bazar to Kabuganj via Baramoni Road.</t>
  </si>
  <si>
    <t>Fakirtilha Bazar to NH-54 via Roy Para</t>
  </si>
  <si>
    <t>Silcoori Sildubi Road</t>
  </si>
  <si>
    <t>SMD Road</t>
  </si>
  <si>
    <t>Khaspur Bagerkona Road.</t>
  </si>
  <si>
    <t>Udharbond College Road.</t>
  </si>
  <si>
    <t>Pangram Amaranagar Road.(MDR)</t>
  </si>
  <si>
    <t>Laisong Rajabazar Road (from Joypur to Harinagar ) MDR</t>
  </si>
  <si>
    <t xml:space="preserve">Jonai Bazar to Tinimile Ghat Road </t>
  </si>
  <si>
    <t>Repair and Maintenace of SPT Br.3/1on Acland to Berachapori Road under"Assam Road Maintenace Fund" for the year 2016-17</t>
  </si>
  <si>
    <t>Repair and Maintenace of road from 
Nepali Basti Chariali to Civil Hospital Road under"Assam Road Maintenace Fund" for the year 2016-17</t>
  </si>
  <si>
    <t xml:space="preserve">Sissiborgaon to Bhereki Kachamari Road </t>
  </si>
  <si>
    <t xml:space="preserve"> Dimow to Bhairabpur via Budhbaria Bazar </t>
  </si>
  <si>
    <t xml:space="preserve">Akajan Likabali road to Gelua PMGSY Road ( With RCC Box culvert) </t>
  </si>
  <si>
    <t>Akajan Likabali Road to Jonai Link Road via Pal Patty MV School</t>
  </si>
  <si>
    <t>Emargency Fund</t>
  </si>
  <si>
    <t>PNGB at Dhemaji Tiniali to Bamgaon Road(Ch. 0.00m-300.00m &amp; 800.00m to 2300.00m) (L=2.30Km)</t>
  </si>
  <si>
    <t>PR to Dhemaji Rly. Stn. to Kulapathar Gopak Tekjurito Bangalmari  Road.xls</t>
  </si>
  <si>
    <t>PR to Dhemaji Chariali to Station Rly. Stn.  via Telephone Exchange Road</t>
  </si>
  <si>
    <t xml:space="preserve">DRT Road </t>
  </si>
  <si>
    <t xml:space="preserve">Balijan South Chakolivoria road </t>
  </si>
  <si>
    <t>Mankata Khania Gaon</t>
  </si>
  <si>
    <t xml:space="preserve">Dibru College Approach Road </t>
  </si>
  <si>
    <t xml:space="preserve">Chowlkhowa Chuta Bokpara Road </t>
  </si>
  <si>
    <t xml:space="preserve">Khageswar Buragohain Road </t>
  </si>
  <si>
    <t>Sontoshima Road</t>
  </si>
  <si>
    <t>Mohanaghat Road</t>
  </si>
  <si>
    <t>Rudali Path</t>
  </si>
  <si>
    <t>Kendriya Vidyalaya Road</t>
  </si>
  <si>
    <t>Nobudoi Path</t>
  </si>
  <si>
    <t>DBTR Phukan Road</t>
  </si>
  <si>
    <t>Bordoloi Avenue Road</t>
  </si>
  <si>
    <t>H.S. Road</t>
  </si>
  <si>
    <t>AMC Convoy Roadto Alok Nagar Road</t>
  </si>
  <si>
    <t xml:space="preserve">Cantonment Road </t>
  </si>
  <si>
    <t xml:space="preserve">Red Cross road </t>
  </si>
  <si>
    <t>Station Khaliahamari Road</t>
  </si>
  <si>
    <t xml:space="preserve">K.C. Gogoi Road </t>
  </si>
  <si>
    <t xml:space="preserve">Kushal Nagar Road </t>
  </si>
  <si>
    <t>Ajarguri Silputa</t>
  </si>
  <si>
    <t>Borphukan Ali</t>
  </si>
  <si>
    <t>Sensua Naharani Ali</t>
  </si>
  <si>
    <t>Namrup Tingkhong Road</t>
  </si>
  <si>
    <t>Naharkatia Feeder Road</t>
  </si>
  <si>
    <t>Chakalivoria Road (Tengakhat College Road)</t>
  </si>
  <si>
    <t>Chyang Ali</t>
  </si>
  <si>
    <t xml:space="preserve">Lengeri Saharikata Road </t>
  </si>
  <si>
    <t xml:space="preserve">Rajgarh Kenduguri Road </t>
  </si>
  <si>
    <t xml:space="preserve">Dillibari Road </t>
  </si>
  <si>
    <t xml:space="preserve">Tingkhong Lengeri Road </t>
  </si>
  <si>
    <t>Chaibari Bagan to Bhakatgaon Road (Ch. 0.00m to Ch.6500.00m)</t>
  </si>
  <si>
    <t>Bilasipara Hakama Road (Ch.0.00m to Ch.1500.00m)</t>
  </si>
  <si>
    <t>Bilasipara  Surjyakhata Nathpara Road (Ch.0.00m to Ch.1480.00m)</t>
  </si>
  <si>
    <t>Bilasipara IB approach Silgarah Road (Ch.0.00m to Ch.1200.00m)</t>
  </si>
  <si>
    <t>Salkocha to Silgarah Road (Ch.0.00m to Ch.500.00m)</t>
  </si>
  <si>
    <t>Bilasipara IB to Sonkosh NH Point (Ch.2500.00m to Ch.4500.00m)</t>
  </si>
  <si>
    <t>Krishnanagar Kajaikata Hudurchar Road (ch.4450.00m to Ch.6500.00m)</t>
  </si>
  <si>
    <t>Makrijhora to piazbari Road (Ch.0.00m to Ch.3200.00m)</t>
  </si>
  <si>
    <t>Mahamaya IB to Gutipara Road</t>
  </si>
  <si>
    <t>Fakiragram Sapatgram Road (Ch.7000.00m to Ch.9000.00m)</t>
  </si>
  <si>
    <t>Barkanda Sapatgram Road (Ch.0.00m to Ch.3500.00m)</t>
  </si>
  <si>
    <t>Bagribari to Baniamari Road</t>
  </si>
  <si>
    <t xml:space="preserve">Dhubri Binnachara Road (From Ch.0.00m to 5000.00m)  </t>
  </si>
  <si>
    <t xml:space="preserve">Motirchar to Dharmasala Road (From Ch.2800.00m to 4800.00m) </t>
  </si>
  <si>
    <t>Garikhana Road (Ch.0.00m to Ch.500.00m)</t>
  </si>
  <si>
    <t xml:space="preserve">Dhubri Patamari Road (From Ch.0.00m to Ch.1350.00m)  </t>
  </si>
  <si>
    <t xml:space="preserve">Dhubri Station Fedar Road(From Ch.0.00m to Ch.500.00m) </t>
  </si>
  <si>
    <t>Gauripur Kalahat via Rowa (Ch.1400.00m to Ch.2400.00m)</t>
  </si>
  <si>
    <t xml:space="preserve"> NH-31 at Targhat to Ghageralga  (Ch.900.00m to Ch.3400.00m)</t>
  </si>
  <si>
    <t xml:space="preserve">Gauripur Moterjhar Road (From Dawbhangi to Sukhatikhata) (Ch.0.00m to Ch.2750.00m) </t>
  </si>
  <si>
    <t>Alomgonj to Fulkartari Road</t>
  </si>
  <si>
    <t>Botertal to Boraibari Road</t>
  </si>
  <si>
    <t>NH 31 to Panbari Mosque Road</t>
  </si>
  <si>
    <t>Halakura Railway Crossing to Bausherkuti (From Ch. 0.00 m to Ch. 5500.00 m)</t>
  </si>
  <si>
    <t>Golakganj Kachakhana Road</t>
  </si>
  <si>
    <t xml:space="preserve">Fakirganj Nidanpur  Road (Ch. 1700.00 m to 3200.00 m) </t>
  </si>
  <si>
    <t>Ravatary Medartary  road (CH.9200.00m to CH.13200.00m)</t>
  </si>
  <si>
    <t xml:space="preserve"> South Salmara Patakata Road (Ch. 3600.00 m to 5600.00 m)</t>
  </si>
  <si>
    <t>Dhanua Kathalbari Road (Ch.0.00m to ch.4000.00m)</t>
  </si>
  <si>
    <t xml:space="preserve">Diara Pipulbari Road (Ch.0.00m to ch.3500.00m) </t>
  </si>
  <si>
    <t xml:space="preserve">Halliadyganj Hazirhat Road (HM Road to Sukchar Ghat)  (From Ch. 0.00m to Ch.2500.00m) </t>
  </si>
  <si>
    <t>Kharuabanda Manullahpara Road (Ch.2000.00m to ch.4500.00m)</t>
  </si>
  <si>
    <t xml:space="preserve">Sadullabari Kalapani road </t>
  </si>
  <si>
    <t xml:space="preserve">Basantipur PWD road to Baghdokra (Ch. from 0.00m to 4000.00m) </t>
  </si>
  <si>
    <t>Goalpara</t>
  </si>
  <si>
    <t>Makri to Taltola Road</t>
  </si>
  <si>
    <t>Lakhipur Jaleswar Road</t>
  </si>
  <si>
    <t>Lakhipur to Khalishabhita Road</t>
  </si>
  <si>
    <t>Gaurnagar to Chataimari Road</t>
  </si>
  <si>
    <t>Katarihara to Gaurnagar</t>
  </si>
  <si>
    <t>Nayapara to Kailasastra Road (Ch 1000m to Ch 3200m</t>
  </si>
  <si>
    <t>Bheltarghat to Khamari Road (Ch 0.00 m to Ch 2000m</t>
  </si>
  <si>
    <t>Rongjuli to Simlitola Road (Ch 1600.00 m to Ch 2600m</t>
  </si>
  <si>
    <t>Dighli to Chaplai Road (Ch 0.00 m to Ch 1800 m)</t>
  </si>
  <si>
    <t>Sarapara to Tiplai Road (Ch3500.00 m to Ch 6500 m)</t>
  </si>
  <si>
    <t>Fafal to Kuchdhowa Road (Ch 0.00 m to Ch 2500 m)</t>
  </si>
  <si>
    <t>NH-37 to Dudhnoi Santipara Road (Ch 0.00 m to Ch 300 m)</t>
  </si>
  <si>
    <t>Bangalpara to Simlitola Road (Ch 500.00 m to Ch 2465m)</t>
  </si>
  <si>
    <t>Dabli to Borpathar Road (Ch 1000.00 m to Ch 3350m)</t>
  </si>
  <si>
    <t>Balbola Bodahapur Hatigaon Road (Ch.0.00 m to Ch.1860.00m)</t>
  </si>
  <si>
    <t>NH-37 to Harimura via Mayabazar Road (Ch 0.00 m to Ch 1000m)</t>
  </si>
  <si>
    <t>Nepalikhuti to Krishnai Road (Ch 0.00 m to Ch 1000m)</t>
  </si>
  <si>
    <t>Dolgoma Bahati Road (Ch 0.00 m to Ch 1000m)</t>
  </si>
  <si>
    <t>Nayapara to Bahati Road (Ch 0.00 m to Ch 1300m)</t>
  </si>
  <si>
    <t>Domoni to Digoma Road (Ch 1000.00 m to Ch 2020 m)</t>
  </si>
  <si>
    <t>5th Km of GM road to Baladmari char</t>
  </si>
  <si>
    <t>Baladmari Char to Pakhriguri</t>
  </si>
  <si>
    <t>Karbala to Gobindapur Road</t>
  </si>
  <si>
    <t>Camp Bazar to Nepalikhuti Road</t>
  </si>
  <si>
    <t>Tinisuti Moriahola Ali (Ch-0.00m-1500.00m</t>
  </si>
  <si>
    <t>Kuruabahi Link Road (Ch-0.00m-3460.00m</t>
  </si>
  <si>
    <t>Lukhurakhonia Ali(Ch-0.00m-2180.00m</t>
  </si>
  <si>
    <t>Diffoloopathar Tamulipathar Ali(Ch-0.00m-1210.00m</t>
  </si>
  <si>
    <t>Swahid Kamalamiri Ali(Ch-0.00m-1200.00m</t>
  </si>
  <si>
    <t xml:space="preserve"> Khotiakholi to Jugal via Bhuyan Gaon(Ch-0.00m-2200.00m</t>
  </si>
  <si>
    <t xml:space="preserve">Atmaram Gogai Ali </t>
  </si>
  <si>
    <t>L. N Phukon Road</t>
  </si>
  <si>
    <t>Doria Ali (T.R)</t>
  </si>
  <si>
    <t>Gohain Ali  (MDR)</t>
  </si>
  <si>
    <t>Borkatoni Mohima Ali (T.R)</t>
  </si>
  <si>
    <t>Senchowa Ali  (T.R.)</t>
  </si>
  <si>
    <t>Extn.Borbora Ali</t>
  </si>
  <si>
    <t>Borbora Ali in stretches</t>
  </si>
  <si>
    <t>Pulikaitoni Ali</t>
  </si>
  <si>
    <t xml:space="preserve">Murphulani Ali </t>
  </si>
  <si>
    <t>Balikandi Grant to Panchgram Road</t>
  </si>
  <si>
    <t>Narainpur Chandipur Road</t>
  </si>
  <si>
    <t>Hailakandi Town to Vatirkupa Road</t>
  </si>
  <si>
    <t>01T5 to Chandipur Pt-I</t>
  </si>
  <si>
    <t>01T5 to Uttarkanchanpur 
Pt-I Road</t>
  </si>
  <si>
    <t>Algapur Mohanpur PWD Road</t>
  </si>
  <si>
    <t>Serispore Bhairabnagar Road</t>
  </si>
  <si>
    <t>Abdullapur Bilaipur Road</t>
  </si>
  <si>
    <t>Aranyapur Boldabaldi Road</t>
  </si>
  <si>
    <t>Lala Town to Pachim Kitterbond Pt-II</t>
  </si>
  <si>
    <t>Lalacherra Katlicherra Road</t>
  </si>
  <si>
    <t>Latakandi Aenakhal Road</t>
  </si>
  <si>
    <t>Ramchandi Quarry Road</t>
  </si>
  <si>
    <t>Koiya Dinonathpur Road</t>
  </si>
  <si>
    <t>Bhajantipur to Hailakandi Town Road</t>
  </si>
  <si>
    <t>Matijuri to Safety Brajapur Road</t>
  </si>
  <si>
    <t>Narainpur Pt-II to SLK Road</t>
  </si>
  <si>
    <t>Amala to Behul Road</t>
  </si>
  <si>
    <t>1st Km of Lala Bhabanipur Road to Pathartilla</t>
  </si>
  <si>
    <t>Chengbil Kalacherra Road</t>
  </si>
  <si>
    <t>Salchapra Bandukmara Road</t>
  </si>
  <si>
    <t>Nagadholi Bijoypur Road (Ch.0.00m to Ch.1450.00m &amp; Ch.3000.00m to Ch.3250.00m)</t>
  </si>
  <si>
    <t>Bowtali Road (Ch.0.00m to Ch.100.00m &amp; Ch.1000.00m to Ch.1500.00m)</t>
  </si>
  <si>
    <t>Dhekiajuli to Loozonia Road (Kharikatia to Gajpuria via Dhekiajuli (Ch.0.00m to Ch.2085.00m)</t>
  </si>
  <si>
    <t>Nagajanka Road (Ch.0.00m to Ch.200.00m, Ch.1250.00m to Ch.1400.00m &amp; Ch.1700.00m to Ch.1950.00m)</t>
  </si>
  <si>
    <t>Marangial Road (Nakachari Lakhoni Road) (Ch.0.00m to Ch.500.00m &amp; Ch.1600.00m to Ch.2350.00m)</t>
  </si>
  <si>
    <t>Pukhuria road (Ch.50.00m to Ch.700.00m &amp; Ch.1250.00m to Ch.1700.00m)</t>
  </si>
  <si>
    <t>Auniati Satra App. Road (Jogduar Chapori Road)</t>
  </si>
  <si>
    <t>Hahchara to Padumoni Chari-ali (NH-37 to Boisahabi Road)</t>
  </si>
  <si>
    <t>Danikana tiniali to Chatai T.E. (Gabharu Chatai Naginijan Road)</t>
  </si>
  <si>
    <t>Dhodar Ali via Gabharu to Lowjan Tin Ali (Met. LBN Road)</t>
  </si>
  <si>
    <t>Baisahabi to Namsisu T.E. (Teok Namsisu Road)</t>
  </si>
  <si>
    <t>LCR Road (Ch.1765.00m to Ch.3565.00m &amp; Ch.8795.00m to Ch.18150.00m)</t>
  </si>
  <si>
    <t>Bongaon Dharigaon Road (Ch.0.00m to Ch.2500.00m)</t>
  </si>
  <si>
    <t>Sarucharai Road</t>
  </si>
  <si>
    <t>Dhekorgora Road (Ch.7285.00m to Ch.7410.00m) (Ch.8450.00m to Ch.8800.00m) &amp; Ch.9524.00m to Ch.10224.00m)</t>
  </si>
  <si>
    <t>Tekela Gaon to NH-37</t>
  </si>
  <si>
    <t>Mallow Ali road (Ch.3215.00m to Ch.3415.00m) (Ch.4315.00m to Ch.4515.00m) &amp; (Ch.6545.00m to Ch.6835.00m), (Ch.8750.00m to Ch.9750.00m)</t>
  </si>
  <si>
    <t>Pokamora Borsaikia Road. (Ch.0.00m to Ch.3000.00m)</t>
  </si>
  <si>
    <t>LNB Road (Ch.0.00m to Ch.1000.00m)</t>
  </si>
  <si>
    <t>J.B. Road (Ch.2640.00m to Ch.8503.00m)</t>
  </si>
  <si>
    <t>Chekonidhara Road</t>
  </si>
  <si>
    <t>Agriculture farm Road</t>
  </si>
  <si>
    <t>Airport Road</t>
  </si>
  <si>
    <t>No2 Bamun Gaon</t>
  </si>
  <si>
    <t>Chari Gaon Road</t>
  </si>
  <si>
    <t>Nefa Tini Ali to Airport</t>
  </si>
  <si>
    <t>Post office Road</t>
  </si>
  <si>
    <t xml:space="preserve">Titabor to Annapurna Road (Ch.12500.00m to Ch.20450.00m) </t>
  </si>
  <si>
    <t>Dhodar Ali Road</t>
  </si>
  <si>
    <t>APBN HQ Road</t>
  </si>
  <si>
    <t>Bibijan Road No.II</t>
  </si>
  <si>
    <t>Bongaon-Dakhinpat Road(L=1.10Km)</t>
  </si>
  <si>
    <t>Garamur-Civil Tiniali Road(L=1.188Km)</t>
  </si>
  <si>
    <t>Lakhimi-Mayabazar Road(L=0.50Km)</t>
  </si>
  <si>
    <t>Okhalchuk-Goalgaon Road(L=3.30Km)</t>
  </si>
  <si>
    <t>Pohumora-Garamur-Jengrai-Haldhibari Road(L=6.80Km)</t>
  </si>
  <si>
    <t>Bagharbori Cheneki Path</t>
  </si>
  <si>
    <t>Satgaon Ambari High School Path</t>
  </si>
  <si>
    <t xml:space="preserve">Patorkuchi Path </t>
  </si>
  <si>
    <t>Salbari Siba Mandir Path at Sunsali.</t>
  </si>
  <si>
    <t xml:space="preserve">Shanti path, Taraboti Foubndation </t>
  </si>
  <si>
    <t>Birkuchi Path</t>
  </si>
  <si>
    <t>Vidyalay Path at 2 No. Mathgharia</t>
  </si>
  <si>
    <t>Bodo Chowk Sri Nagar to L.P. School path</t>
  </si>
  <si>
    <t>Bonda Chaipadong Road (Ch0.00 to 1000m)</t>
  </si>
  <si>
    <t>Swahid Jiten Kalita Path (Ch0.00 to 750m)</t>
  </si>
  <si>
    <t>Chandrapur Tiniali to Don Bosco School Road (Ch 370m to Ch 800m)</t>
  </si>
  <si>
    <t>Digaru Chandrapur Road (CH 13000m to Ch 16500m)</t>
  </si>
  <si>
    <t>Swahid Kushal Konwar High School approach Road (Ch0.00 to 250m)</t>
  </si>
  <si>
    <t>Bhoragaon Helagog Road (Ch0.00 to 1300m)</t>
  </si>
  <si>
    <t>Khetri Golap Barpak Road (Ch2000.00 to 5000m)</t>
  </si>
  <si>
    <t>Amguri Village Road (Ch0.00 to 1000m)</t>
  </si>
  <si>
    <t>Dimoria College Approach Road (Ch0.00 to 1000m)</t>
  </si>
  <si>
    <t>Maloibari Link Road (Ch0.00 to 1500m)</t>
  </si>
  <si>
    <t>Jogdol to Karchiya (SPT Br No 1/2 &amp; 1/3)</t>
  </si>
  <si>
    <t>Gomeria Bijini Gaon Road</t>
  </si>
  <si>
    <t>Sonapur College Road</t>
  </si>
  <si>
    <t>Hahara Bogibari Road</t>
  </si>
  <si>
    <t>SPT Br No 5/1 &amp; 5/2 on Khetri Taloni Road</t>
  </si>
  <si>
    <t>SPT Br No 1/1 on Bhatola Chataipather road</t>
  </si>
  <si>
    <t>Patkai Path at Rukminigaon</t>
  </si>
  <si>
    <t>Sugam Path at Sarumataria</t>
  </si>
  <si>
    <t>Dakhingaon Namghar Path</t>
  </si>
  <si>
    <t>Sukapha Path, Dakhingaon</t>
  </si>
  <si>
    <t>Pukhuripar to Singimari Habi Road (Ch 2000m to 4315m)</t>
  </si>
  <si>
    <t>Chaygaon Kulsi Road (Ch 2000m to 4390m)</t>
  </si>
  <si>
    <t>Deochor to Kakrabori Road (Ch 0.00m to 2000m)</t>
  </si>
  <si>
    <t>Choudhurykhat Jamuguri Road (Rep to SPT Br No-6/1)</t>
  </si>
  <si>
    <t>Dhekenabori to Dhobargaon Road (Ch 0.00m to 1020m)</t>
  </si>
  <si>
    <t>Aggumi Hatipara Road (Ch 1865.00m to 3000m)</t>
  </si>
  <si>
    <t>Champupara Village Road (Rep to SPT Br No-1/1)</t>
  </si>
  <si>
    <t>Lampara-Hatipara Road (Reconstruction of HP Culvert)</t>
  </si>
  <si>
    <t>Chamaria to Sontoli Road (from Ch.10400.00m to Ch.11500.00m)</t>
  </si>
  <si>
    <t>Mandira Malibari Dekachang Road (Construction of SPT Bridge No.5/1 including Approaches</t>
  </si>
  <si>
    <t>Road from Boko Batatkuchi Road to Khatkhati (Reconstruction of Slab Culvert)</t>
  </si>
  <si>
    <t>Bondapara Malanghat Road (Reconstruction of Culvert No.12/5, 1800mm dia)</t>
  </si>
  <si>
    <t>Nagarbera Tiplai Road (Rep. to SPT Br. No.2/2</t>
  </si>
  <si>
    <t>Medhipara to Sagunbahi Road (Rep. to SPT Br. No. 2/1)</t>
  </si>
  <si>
    <t>SPT Br. No. 1/1 on Malibari Parghat App. Road</t>
  </si>
  <si>
    <t>SPT Br. No.1/2 on Malibari Parghat App. Road</t>
  </si>
  <si>
    <t>SPT Br. No. 4/1 and Br. Approach of Br. No.2/1 on Mandira Malibari Nichlamari Road</t>
  </si>
  <si>
    <t>SPT Br. No.1/1 on Sakhati Jarihat</t>
  </si>
  <si>
    <t>SPT Bridge No.1/1 on Bhalukghata Makeli Road</t>
  </si>
  <si>
    <t xml:space="preserve">SPT Br. No.1/1 on Baralimara Trilochan Road </t>
  </si>
  <si>
    <t>Kampatoli HahimRoad (Repair to SPT. Br. No.1/1 &amp; 1/2)</t>
  </si>
  <si>
    <t>Arikati Pollymangai Road (Repair to foot bridge alongwith approaches)</t>
  </si>
  <si>
    <t>House of Abdul Mistri to house of Azar Ali of chowrdia village (Repair to wooden foot bridge)</t>
  </si>
  <si>
    <t>SPT Br No 1/1 at Old A.T.Road to Gadhulihat Road</t>
  </si>
  <si>
    <t>SPT Br No 3/1 at Old A.T.Road to Gadhulihat Road</t>
  </si>
  <si>
    <t>SPT Br No 1/1 at Bahupara Village Road</t>
  </si>
  <si>
    <t>Old A.T. Road (Garal to Pub-Mazirgaon)</t>
  </si>
  <si>
    <t>Garigaon Main Road</t>
  </si>
  <si>
    <t>Gadhulihat to Airport Road</t>
  </si>
  <si>
    <t>Old A.T. Road at Gadhulihat Road</t>
  </si>
  <si>
    <t>Keotpara Manasha Mandir Road</t>
  </si>
  <si>
    <t>Kadamtali Road at Gadhulihat</t>
  </si>
  <si>
    <t>2 No Karbi Path</t>
  </si>
  <si>
    <t>Garal LP School Road</t>
  </si>
  <si>
    <t>Sundarbari Namghar Road</t>
  </si>
  <si>
    <t>Sikarhati Satra Approach Road</t>
  </si>
  <si>
    <t>SPT Br No 2/1 at Sikarhati Sanpara Road</t>
  </si>
  <si>
    <t>SPT Br No 3/1 at Sikarhati Sanpara Road</t>
  </si>
  <si>
    <t>KRB Girls college to Fatasil Ambari PS Road</t>
  </si>
  <si>
    <t>Manpara Koliagohain Path at Ganeshpara</t>
  </si>
  <si>
    <t>Senmela Road</t>
  </si>
  <si>
    <t>Hajo Ramdia Halogaon Road, from Ch.0.00m to Ch.8100.00m and SPT Br. No.7/1 L=55.00m) (in Hajo LAC)</t>
  </si>
  <si>
    <t>Bhaithelikhola to Milpara Road, from Ch.0.00m to Ch.1500.00m</t>
  </si>
  <si>
    <t>SPT Bridge No.3/1 L=44.80m  &amp; 4/1 L=18.00m) on Hajo Bongshor Road, in Hajo LAC</t>
  </si>
  <si>
    <t>SPT Bridge No.2/1 L=44.00m) on Tokradia Village Link Road (in Hajo LAC)</t>
  </si>
  <si>
    <t>SPT Br No 6/1 ( L = 10.00 m), Br No 7/1 ( L = 25.00 m) &amp; Br No 11/1 ( L = 27.00 m) on Guiya Palara Baranghati Road</t>
  </si>
  <si>
    <t>SPT Br No 2/1 ( L = 28.00 m) on 7 th Km of Rangia Hajo Road to Balisatra via Simalua</t>
  </si>
  <si>
    <t>Repairs to culvert no 1/1 on Kayan PS to post office chowk road</t>
  </si>
  <si>
    <t>Kalajol Gurmow road for the year 2016-17</t>
  </si>
  <si>
    <t>Majgaon High School to Titkuchi road for the year 2016-17</t>
  </si>
  <si>
    <t>7th Km of CHRN Road to Bor Gorakhiya Than</t>
  </si>
  <si>
    <t>6th Km of Kalajol Balahati road to Kurma Madhab Than Road for the year 2016-17</t>
  </si>
  <si>
    <t>Bidhia Jayantipur road for the year 2016-17</t>
  </si>
  <si>
    <t>Kamalpur Borka road for the year 2016-17</t>
  </si>
  <si>
    <t>Old NT Road to NH-31 at Kamalpur road for the year 2016-17</t>
  </si>
  <si>
    <t>SPT Br No 1/1 ( L = 24.00 m) on Kokerika Bardiapakhiya road for the year 2016-17</t>
  </si>
  <si>
    <t>SPT Br No 2/2  ( L = 12.00 m) on Barmaroi Deuduar road for the year 2016-17</t>
  </si>
  <si>
    <t>Borka Chowk to Dallang road via Borka college road for the year 2016-17</t>
  </si>
  <si>
    <t>SPT Br No 1/1 ( L = 12.00 m) on Sarugumtha Barlesakona road for the year 2016-17</t>
  </si>
  <si>
    <t>Reconstruction of HPC No 1/3 on Dakhin Singra Kusumpur  road at Guiya for the year 2016-17</t>
  </si>
  <si>
    <t>Repairs to Barigog Pujakhola to Bhaira Railway gate Road for the year 2016-17</t>
  </si>
  <si>
    <t>Repairs to Dimu Shiv mandir to Dimu Dobak GP office for the year 2016-17</t>
  </si>
  <si>
    <t>Repairs to Kendukona Kotrakhat road for the year 2016-17</t>
  </si>
  <si>
    <t>Repairs to Road from Rangia Hajo road at Baniasupa to 1 No Dobok Basanti Puja Thali for the year 2016-17</t>
  </si>
  <si>
    <t>Repairs to M G road for the year 2016-17</t>
  </si>
  <si>
    <t>Repairs to Old NT road for the year 2016-17</t>
  </si>
  <si>
    <t>Repairs to Rangia Dhamdhama road at Batakuchi for the year 2016-17</t>
  </si>
  <si>
    <t>Repairs to road from Rangia Block office to DRM link road via Saraswati Colony road for the year 2016-17</t>
  </si>
  <si>
    <t>Repairs to Station Feeder road for the year 2016-17</t>
  </si>
  <si>
    <t>Repairs to Nurruddin road for the year 2016-17</t>
  </si>
  <si>
    <t>Repairs to NH-31 to Colony Approach road for the year 2016-17</t>
  </si>
  <si>
    <t>Repairs to Old NT road via Bishnu Mandir at Murara road for the year 2016-17</t>
  </si>
  <si>
    <t>Repairs to Pitambar Murara road for the year 2016-17</t>
  </si>
  <si>
    <t>Repairs to SPT Br No 2/1 ( L = 39.00 m) on Garikhot Lakhimandir Road for the year 2016-17</t>
  </si>
  <si>
    <t>Repairs to SPT Br No 1/1  ( L = 30.00 m) on Kalmoni Village Road for the year 2016-17</t>
  </si>
  <si>
    <t>Repairs to SPT Br No 1/1  ( L = 26.00 m) on Kanikuchi Village Road for the year 2016-17</t>
  </si>
  <si>
    <t>Repairs to SPT Br No 2/1   ( L = 24.00 m) on Joljoli Khopenkuchi Road for the year 2016-17</t>
  </si>
  <si>
    <t>Repairs to SPT Br No 1/1  ( L = 54.00 m) on Lasi Bishnupur Gopalpur Road for the year 2016-17</t>
  </si>
  <si>
    <t>Repairs to SPT Br No 4/1  ( L = 10.00 m) and SPT Br No 5/1  ( L = 8.50 m) on  Rangia Dhamdhama Road for the year 2016-17</t>
  </si>
  <si>
    <t>Saniram Bora Road</t>
  </si>
  <si>
    <t>West Bye Lane of BT College</t>
  </si>
  <si>
    <t>Kachari Basti Road</t>
  </si>
  <si>
    <t>Rajgarh Bihutoli Road</t>
  </si>
  <si>
    <t>Gandhi Basti Sarania Road</t>
  </si>
  <si>
    <t>Chandangiri Path</t>
  </si>
  <si>
    <t>Chandangiri Bye Lane No. - I</t>
  </si>
  <si>
    <t>Piyali Phukan Road</t>
  </si>
  <si>
    <t>Silpukhuri Nabagraha Road &amp; byelane-I(Opp. War chemetry)</t>
  </si>
  <si>
    <t>Jana Path at Nabin Nagar</t>
  </si>
  <si>
    <t>L &amp; T Approach road at Bamunimaidam</t>
  </si>
  <si>
    <t xml:space="preserve">Holy Child Chowk to Amiya Nagar </t>
  </si>
  <si>
    <t xml:space="preserve">Old Univercity Colony Road at Nizarapar, Chandmari </t>
  </si>
  <si>
    <t>Urput Dolepara Road (Ch.0.00m to Ch.1400.00m)</t>
  </si>
  <si>
    <t>Batarhat Chimina Road (Ch.0.00m to Ch.1400.00m)</t>
  </si>
  <si>
    <t xml:space="preserve">SPT Bridge no.2/2 on Batathat Chimina Road </t>
  </si>
  <si>
    <t>PL Rajapara to Swahid Path Road (Ch0.00m to Ch.500.00m)</t>
  </si>
  <si>
    <t>Uparhat Dakhala Hillock Road (Ch0.00m to Ch.700.00m)</t>
  </si>
  <si>
    <t>Swahid Path (Ch.0.00m to Ch.1800.00m)</t>
  </si>
  <si>
    <t>Uparhali Rangamati Road (Ch.0.00m to Ch.1000.00m)</t>
  </si>
  <si>
    <t>Rampur Model Road (Ch.0.00m to Ch.4250.00m)</t>
  </si>
  <si>
    <t xml:space="preserve">Rampur High School approach Road (Ch.800.00m to Ch.2060.00m) </t>
  </si>
  <si>
    <t>Santipur to Kalghar Road (Ch.0.00m to Ch.4000.00m)</t>
  </si>
  <si>
    <t>SPT Bridge n.1/1 on Bagan Khokapara Road</t>
  </si>
  <si>
    <t>Hudunpur Bazarapara Road (Ch0.00m to Ch.1300.00m)</t>
  </si>
  <si>
    <t>New Parlly Road (Ch.0.00m to Ch900.000m)</t>
  </si>
  <si>
    <t>SPT Bridge no.1/2 on Kharabhanga Sapartari Road</t>
  </si>
  <si>
    <t>SPT Bridge No.1/2 on Satpokheli PWD Road</t>
  </si>
  <si>
    <t>SPT Bridge no.1/1 on Satpokheli MV School Road</t>
  </si>
  <si>
    <t>SPT Bridge no.1/2 on Birogaon Ujapara Ghoramara Road</t>
  </si>
  <si>
    <t>SPT Bridge no.3/1 on Sathikarpa Road</t>
  </si>
  <si>
    <t>SPT Bridge no.1/2 on Sathikarpa Road</t>
  </si>
  <si>
    <t>Dokmoka Rd Divn</t>
  </si>
  <si>
    <t>Dokmoka Road Division</t>
  </si>
  <si>
    <t xml:space="preserve">Howraghat Parakhowa Road </t>
  </si>
  <si>
    <t>NH-36 Dengaon Bazar to Panjuri via Haza Rongpi Gaon</t>
  </si>
  <si>
    <t xml:space="preserve">Tumpreng Hongkram Road </t>
  </si>
  <si>
    <t xml:space="preserve">SH-34 to Bi-Inghoi </t>
  </si>
  <si>
    <t xml:space="preserve">66th Km of SH-35 to Karbi Rongsopi </t>
  </si>
  <si>
    <t>Hamren Rd Div</t>
  </si>
  <si>
    <t xml:space="preserve">Hamren to Donka Road </t>
  </si>
  <si>
    <t>Umpanai Rd divn</t>
  </si>
  <si>
    <t xml:space="preserve">Nellie Ulukunchi Road </t>
  </si>
  <si>
    <t>Dillai Sarihajan Road at different stretches from Ch 8500.00 to Ch 16000.00m &amp; from Ch 18900.00m to Ch 21000.00m</t>
  </si>
  <si>
    <t xml:space="preserve">DS Road at Sarihajan I.B. to NH-39 at Amrajan via Manipuri Bosti </t>
  </si>
  <si>
    <t>NH-39 to Bokajan P.S. via Bokajan College</t>
  </si>
  <si>
    <t>NH-39 to Old ND Road via Sunday Market</t>
  </si>
  <si>
    <t>NH-39 to Old ND Road via No.2 Dilaojan</t>
  </si>
  <si>
    <t>No-2 Dilaojan to Langboi Bosti via Dubajan</t>
  </si>
  <si>
    <t>NH-39 near Silonijan State Dispensary to Tengani Road via Panika Basti</t>
  </si>
  <si>
    <t>NH-39 at Safapani to Upper Deopani</t>
  </si>
  <si>
    <t>Road from 2nd KM of BBDC Road to Dihingia Gaon</t>
  </si>
  <si>
    <t>Santipur Road (From NH-39 at Santipur to Border Road)</t>
  </si>
  <si>
    <t>Bonomali Bogichogi Road (Ch.0.00m to Ch.600.00m, Ch.3200.00m to Ch.4400.00m)</t>
  </si>
  <si>
    <t>Dasgram Nayabazar Road (Ch.0.00m to Ch.600.00m, Ch.2000.00m to Ch.3000.00m)</t>
  </si>
  <si>
    <t xml:space="preserve">Balia Promodnagar Road (Ch.0.00m to Ch.1200.00m) </t>
  </si>
  <si>
    <t>Lakhicharan Road (Ch.0.00m to Ch600.00m)</t>
  </si>
  <si>
    <t>Repair &amp; Maintenance of Fakirabazar to K.L. Road via Girishganj (Ch.1200.00m to Ch.3600.00m)</t>
  </si>
  <si>
    <t>Repair &amp; Maintenance of K.L. Road to Sadarashi BSF Camp Road (Ch.0.00m to Ch.1600.00m)</t>
  </si>
  <si>
    <t>Repair &amp; Maintenance of Sadarashi village Road (Ch.0.00m to Ch.500.00m)</t>
  </si>
  <si>
    <t>Alternate S.T. road (Pt-I)</t>
  </si>
  <si>
    <t>B.B. road (1st Km) to Nayapatan via Dargabazar</t>
  </si>
  <si>
    <t>Badarpur-Adarkona road (Ch.5665.00m to Ch.12050.00)</t>
  </si>
  <si>
    <t>Repair &amp; Maintenance of road from Nilambazar at NH-44 to Jatrapur</t>
  </si>
  <si>
    <t>Repair &amp; Maintenance of road from 4th Km of Chargola - Kaliganj road to Laskarbazar</t>
  </si>
  <si>
    <t>Repair &amp; Maintenance of road from Balia to Farirmukh</t>
  </si>
  <si>
    <t>Repair &amp; Maintenance of Bazarghat to Nagendranagar road</t>
  </si>
  <si>
    <t>Repair &amp; Maintenance of Nilambazar-Balia road</t>
  </si>
  <si>
    <t>Repair &amp; Maintenance of Nilambazar-Duttagram road</t>
  </si>
  <si>
    <t>Sonakhira to Bubrighat</t>
  </si>
  <si>
    <t>Patharkandi to Mukamtilla</t>
  </si>
  <si>
    <t>Patharkandi to Kaxirbazar</t>
  </si>
  <si>
    <t>NH 208 A to Sepenjuri TE Nachghor</t>
  </si>
  <si>
    <t>Kathaltoli - Churaibari PWD Road to Medhly TE</t>
  </si>
  <si>
    <t>Kanai Bazar to Sonatola</t>
  </si>
  <si>
    <t>S S Road to Bishnunagar</t>
  </si>
  <si>
    <t>Sarashpur - Sonbill Road</t>
  </si>
  <si>
    <t>Sugar Mill Approach Road</t>
  </si>
  <si>
    <t>Monacherra to Anipur Road</t>
  </si>
  <si>
    <t>Anipur to Dullavcherra via Bidyanagar</t>
  </si>
  <si>
    <t>Patgaon to Mahendrapur Road(Ch-0.00Km to Ch-8.90Km)</t>
  </si>
  <si>
    <t>Patgaon to Simbargaon Road (Ch-0.00Km to Ch-10.00Km)</t>
  </si>
  <si>
    <t>NH-31C to Uttar Maligaon(Ch-0.00Km to Ch-2.90Km)</t>
  </si>
  <si>
    <t>Korajhar to Monakocha Road (Ch.10.51Km-Ch-11.91Km)</t>
  </si>
  <si>
    <t>24th Km of NH-31 C to Gardenpur road(Ch.0.00m-2000.00m)</t>
  </si>
  <si>
    <t>Dotma GP Office to Roy Basti road (Ch.0.00m-1000.00m)</t>
  </si>
  <si>
    <t>Dotma Sapatgram road (From 13th to 17th Km)</t>
  </si>
  <si>
    <t>Goybari to Majulipara road (Ch.0.00m-1700.00m)</t>
  </si>
  <si>
    <t>Gurufella to Hatigarh road(Ch.0.00m-1000.00m)</t>
  </si>
  <si>
    <t>Gwithaibari to Samthaibari road(Ch.0.00m-1500m)</t>
  </si>
  <si>
    <t>Nasraibil to Kusumbil road(Ch.0.00m-0.00m)</t>
  </si>
  <si>
    <t>NH31C near Over Bridge to Kamarpara road(from Ch.0.00 m to 1300.00 m)</t>
  </si>
  <si>
    <t>Srirampur to Hatidhura road(from Ch.0.00 m to 5300.00 m)</t>
  </si>
  <si>
    <t>Gossaigaon Saraibil Road (from Ch.0.00 m to 1100.00 m)</t>
  </si>
  <si>
    <t>Road from Doolahat to Rampur Bogibil</t>
  </si>
  <si>
    <t>Road from Nowboicha  to Rahali village</t>
  </si>
  <si>
    <t>NH 52 to Mahghuli via Borchala</t>
  </si>
  <si>
    <t>Bangalmora to Pava Chariali</t>
  </si>
  <si>
    <t>Road from Ahmedpur (Bongalamora) to Borchala No 1</t>
  </si>
  <si>
    <t>331st km of NH-52(Dolohat Tiniali) to Laluk Kachajuli</t>
  </si>
  <si>
    <t>NH-52 at Dolohat to Laluk Kachajuli.</t>
  </si>
  <si>
    <t>Fulbari to Naharani</t>
  </si>
  <si>
    <t>Silonibari road</t>
  </si>
  <si>
    <t>Old N.T. Road Bongalmora via Mergharia</t>
  </si>
  <si>
    <t>Bongalmora Malapindha road</t>
  </si>
  <si>
    <t xml:space="preserve"> Mission Road </t>
  </si>
  <si>
    <t xml:space="preserve">Ahuchaul Gaon Rangamancha to Hindu Gaon Tiniali via Konwar Gaon </t>
  </si>
  <si>
    <t xml:space="preserve">CD Road Mariabazar to D.K. Road </t>
  </si>
  <si>
    <t xml:space="preserve">GreenView Hotel to D.K. Road </t>
  </si>
  <si>
    <t xml:space="preserve">Aziz Boruah Road Via Betmahal </t>
  </si>
  <si>
    <t xml:space="preserve">Sashiphukan Road to Sankardev School Road </t>
  </si>
  <si>
    <t xml:space="preserve">Bihpuria to Rongajan ( Letekupukhuri) </t>
  </si>
  <si>
    <t>Borbali to Nagayan</t>
  </si>
  <si>
    <t>Dhalpur to Simaluguri</t>
  </si>
  <si>
    <t>Narayanpur Silikhaguri Kamalpur Majgaon</t>
  </si>
  <si>
    <t>Simaluguri to Sessa Rajgarh via Letekujan</t>
  </si>
  <si>
    <t xml:space="preserve"> N.H.15 to Lalpani Akarabasti PGR </t>
  </si>
  <si>
    <t xml:space="preserve"> Bordoibam Tiniali to Alimur Gaon </t>
  </si>
  <si>
    <t xml:space="preserve"> N.H. 15 to Dirgha Naharbari. </t>
  </si>
  <si>
    <t>Dumunichowki Kuruwa Road from (Ch.0.55Km to 5.40 Km)</t>
  </si>
  <si>
    <t>Mangaldai patharighat Khoirabari Road under Mangaldai State road division (1st,2nd,3rd and 4th KM )</t>
  </si>
  <si>
    <t>Dipila Balikuchi Road under Mangaldai State road division</t>
  </si>
  <si>
    <t>Mangaldai RR Division.</t>
  </si>
  <si>
    <t xml:space="preserve">Sipajhar Patharighat  Road </t>
  </si>
  <si>
    <t>Mangaldai Bhutiachung Road</t>
  </si>
  <si>
    <t>Udalguri RR Division</t>
  </si>
  <si>
    <t>Chewni-Nalbari Road</t>
  </si>
  <si>
    <t>Nonaipara TE -Gariajhar Road</t>
  </si>
  <si>
    <t>Parbahuchuba-Dimakuchi Rd.</t>
  </si>
  <si>
    <t>Patlagaon No.1-Bhergaon TE Road</t>
  </si>
  <si>
    <t>Jalukbari-Missahtkhola Road</t>
  </si>
  <si>
    <t>Kuhiarkuchi-Chareng Road</t>
  </si>
  <si>
    <t>Garubandha Gomthapara  Road</t>
  </si>
  <si>
    <t>Gariapara Kalaigaon Road</t>
  </si>
  <si>
    <t>Parikhit Narayan High Road</t>
  </si>
  <si>
    <t>Mousitha Shyamtila Bherbheri Road</t>
  </si>
  <si>
    <t>Mangaldai patharighat Khoirabari Road under Mangaldai State road division (5th to 11 KM )</t>
  </si>
  <si>
    <t>Karimari Road</t>
  </si>
  <si>
    <t>Bazar Road</t>
  </si>
  <si>
    <t>Bana Durga Path</t>
  </si>
  <si>
    <t>Hem Barua Road</t>
  </si>
  <si>
    <t>Approach Road of Dinesh Day Bridge</t>
  </si>
  <si>
    <t>Post Office to Commerce College</t>
  </si>
  <si>
    <t xml:space="preserve">Rangamati Kalaigaon Road </t>
  </si>
  <si>
    <t xml:space="preserve">Saru Areng Bor Areng Road </t>
  </si>
  <si>
    <t xml:space="preserve">Goshaigaon Kamarpara Road </t>
  </si>
  <si>
    <t xml:space="preserve">Dhula Chapai Road </t>
  </si>
  <si>
    <t xml:space="preserve">Dhula Chapai Road to Medhipara </t>
  </si>
  <si>
    <t>Kachamari Chowk to CM Dutta Bundh Road</t>
  </si>
  <si>
    <t xml:space="preserve">NH 15 to Industrial Estate Road </t>
  </si>
  <si>
    <t xml:space="preserve">Pipraduka to Dhankhunda Road </t>
  </si>
  <si>
    <t>Mangaldai Mazikuchi Road</t>
  </si>
  <si>
    <t xml:space="preserve"> NH-52 to SSB Camp </t>
  </si>
  <si>
    <t>Dhula to Hirapara  Road</t>
  </si>
  <si>
    <t xml:space="preserve">Hirapara  to NH-52 Road </t>
  </si>
  <si>
    <t>Sonarpatty Road</t>
  </si>
  <si>
    <t>Dhenuguri Silbori Road</t>
  </si>
  <si>
    <t>Sarisabari to NH-52</t>
  </si>
  <si>
    <t>Bechimari Daipam Road</t>
  </si>
  <si>
    <t>Kharupetia Steamerghat Rd</t>
  </si>
  <si>
    <t>Kuwaripukhuri Daipam Rd</t>
  </si>
  <si>
    <t>Bangaligaon Dalgaon Road</t>
  </si>
  <si>
    <t>NH-52 to Kuwaripukhuri via Fakirpara Rd.</t>
  </si>
  <si>
    <t>Fund for Emergent  nature of work  ( L/S ) = Rs.</t>
  </si>
  <si>
    <t>Kharupetia Steamer Ghat Road</t>
  </si>
  <si>
    <t xml:space="preserve">Dimoriguri Kamarpur Road ( From Kamarpur site)  (L= 12.50km.) from Ch. 0.00m to Ch 11800.00m  &amp; from Ch 13000.00m to Ch 13700.00m) </t>
  </si>
  <si>
    <t>NH-37 to Pachim Nagaon Near Car washing center</t>
  </si>
  <si>
    <t>Garukhuti to Habibarangabari road</t>
  </si>
  <si>
    <t xml:space="preserve">Goroimari-Barchala </t>
  </si>
  <si>
    <t>Kacharibari to Borchala</t>
  </si>
  <si>
    <t>Kathani to Mikirgaon</t>
  </si>
  <si>
    <t>Jalakiabori - Laharighat via Nagaon</t>
  </si>
  <si>
    <t>Goroimari Lahorighat via Dewaguri</t>
  </si>
  <si>
    <t>Borthal Doloigaon to Sonarigaon via Ulubari road</t>
  </si>
  <si>
    <t>Lahkar ME School to NB Road</t>
  </si>
  <si>
    <t>Morigaon SR Division</t>
  </si>
  <si>
    <t>Rajagaon Natuagaon Road</t>
  </si>
  <si>
    <t>Morigaon-Morakollong via Aragaon to Azarbari Road</t>
  </si>
  <si>
    <t>Barangabari to Dhekiphola Road.</t>
  </si>
  <si>
    <t>Sunarigaon to Bhairaguri Road.</t>
  </si>
  <si>
    <t>Mayanguri to Gasbari Road.</t>
  </si>
  <si>
    <t>Wabori to Hakudangbari Road.</t>
  </si>
  <si>
    <t>Goroimari to Kalikajari Road.</t>
  </si>
  <si>
    <t>Habi Barangabari to Rongadaria Road</t>
  </si>
  <si>
    <t xml:space="preserve">Haflong Mission Road </t>
  </si>
  <si>
    <t>Approach road to Ramkrishna Mission</t>
  </si>
  <si>
    <t>Lake Side Road</t>
  </si>
  <si>
    <t>Bagetar New Hospital Road</t>
  </si>
  <si>
    <t>Ladies Park Road</t>
  </si>
  <si>
    <t>Haflong Hill Railway Station approach Road</t>
  </si>
  <si>
    <t>Mahur Roads divn</t>
  </si>
  <si>
    <t>Shillong Silchar Road L=3.533 Km (at Ch. 4th 5th 23rd 24th and 25th km)</t>
  </si>
  <si>
    <t>Laisong Rajabazar Road L=4.00 Km (at Ch. 17th to 20th km)</t>
  </si>
  <si>
    <t>Lorimukh to Ambagan</t>
  </si>
  <si>
    <t>Samaguri to NL Road via Lailuri</t>
  </si>
  <si>
    <t xml:space="preserve">Parghat to Sutar L.P.School Road </t>
  </si>
  <si>
    <t xml:space="preserve">NH-37 to Tekelipota Road </t>
  </si>
  <si>
    <t>Rangagarah Sibasthan Road</t>
  </si>
  <si>
    <t>Jewmari to Teliachapori</t>
  </si>
  <si>
    <t>Rupahi Tiniali to Kumargaon</t>
  </si>
  <si>
    <t>Juria Meheripar</t>
  </si>
  <si>
    <t>Tarabari to Khatowal</t>
  </si>
  <si>
    <t>Nagaon Rural Road Division</t>
  </si>
  <si>
    <t>Jamaguri Singia Road</t>
  </si>
  <si>
    <t>Nagaon RR Divn</t>
  </si>
  <si>
    <t>Gomothagaon Bherbheri Chalchali Road</t>
  </si>
  <si>
    <t>Ghogargaon Bamuni Road</t>
  </si>
  <si>
    <t>Chakarigaon Barpathari Road</t>
  </si>
  <si>
    <t>Mahgariati Darangialgaon via Ahomgaon</t>
  </si>
  <si>
    <t>Salna Simanabasti road</t>
  </si>
  <si>
    <t>DMS road ( Dulal Madhab Salal Road)</t>
  </si>
  <si>
    <t>Dolgaon Kuwaritol Road</t>
  </si>
  <si>
    <t>JNSBA Road (From Sullung to Borghuli Bazar Portion)</t>
  </si>
  <si>
    <t>Niz-Chilabandha to Lungichukl Road</t>
  </si>
  <si>
    <t xml:space="preserve">Silghat Lawkhowa </t>
  </si>
  <si>
    <t>Barbheti Kachamari Chakalaghat</t>
  </si>
  <si>
    <t>Nagaon Barapujia Road to Jajari Kakomari</t>
  </si>
  <si>
    <t>Bhalukmari Charipunia</t>
  </si>
  <si>
    <t xml:space="preserve">Dimow Raidingia </t>
  </si>
  <si>
    <t>Alitangani Dagaon Road</t>
  </si>
  <si>
    <t>Dhing Khairamari Road</t>
  </si>
  <si>
    <t>Nagaon Dhing Road to Huz Kahuatoli</t>
  </si>
  <si>
    <t>Nagaon Dakhinpat road to Mahmaria via Krishnaikhat</t>
  </si>
  <si>
    <t>Dewdhar Chariali to Dakarghat via Mahkhati</t>
  </si>
  <si>
    <t>NH-37 to Rahagaon</t>
  </si>
  <si>
    <t>Khaigar Meteka Road</t>
  </si>
  <si>
    <t>NH-37 to Shankar mandir</t>
  </si>
  <si>
    <t>Khaigar Rly. Gate to Dighaldori</t>
  </si>
  <si>
    <t xml:space="preserve"> Bhalukmari Kacharigaon( up to Sani Bazar)  road </t>
  </si>
  <si>
    <t xml:space="preserve"> Hatibhanga Balunala road</t>
  </si>
  <si>
    <t xml:space="preserve"> Lumding Donbosco School to Forest Office  road  </t>
  </si>
  <si>
    <t xml:space="preserve"> NH-54 to Borhowar-Gonipur Road</t>
  </si>
  <si>
    <t xml:space="preserve"> Uttar Dimorupar to  Kaki </t>
  </si>
  <si>
    <t xml:space="preserve">Jamunamukh to Era Kopili </t>
  </si>
  <si>
    <t xml:space="preserve"> Hojai Natun Bazar to Rampur Chariali Via Dhalpukhuri Block</t>
  </si>
  <si>
    <t xml:space="preserve"> Hojai  Town Pas Ali to Jugijan Road (Hojai Jugijan Road)</t>
  </si>
  <si>
    <t>Hojai Market to Lanka Market via Nandapur(from Hojai Side)</t>
  </si>
  <si>
    <t>Nalbari RR Division</t>
  </si>
  <si>
    <t>Nalbari Kaithalkuchi road</t>
  </si>
  <si>
    <t>Chamata Kaithalkuchi  road</t>
  </si>
  <si>
    <t>Ex. Nalbari kaithalkuchi road.</t>
  </si>
  <si>
    <t>Barbhag Solmari Bank chowk to Silgosani Than</t>
  </si>
  <si>
    <t>Tihu Lochima Road</t>
  </si>
  <si>
    <t>Tihu Feeder Road</t>
  </si>
  <si>
    <t>Tihu Barama Road</t>
  </si>
  <si>
    <t>Nalbari SR Division</t>
  </si>
  <si>
    <t xml:space="preserve">Charminar  Chowk to NH 31 </t>
  </si>
  <si>
    <t xml:space="preserve">Nalbari College Balajan Road </t>
  </si>
  <si>
    <t>Basanti Bhawan to Nalbari College Road</t>
  </si>
  <si>
    <t>Nalbari Bahjani to Pub- Kalakuchi Road</t>
  </si>
  <si>
    <t>Poila to Balilecha road</t>
  </si>
  <si>
    <t>Balikaria to Balikaria No-1</t>
  </si>
  <si>
    <t>Majarbori Bongaon Road</t>
  </si>
  <si>
    <t>Arikuchi Loharkatha Road</t>
  </si>
  <si>
    <t>Mukalmua Jagra road</t>
  </si>
  <si>
    <t xml:space="preserve">Mukalmua Irrigation IB to Narayanpur L.P.School </t>
  </si>
  <si>
    <t>HMD Road to Narayanpur High School via Bidyapur</t>
  </si>
  <si>
    <t>Sonari Bonomali Moran(Ch-4950m-7750m), (Ch-15450m-18000m), (Ch-31070m-31500m)</t>
  </si>
  <si>
    <t>Sepon Suffry(Ch-0.00m-Ch-8000.00m)</t>
  </si>
  <si>
    <t>Nimonagarh(Ch-0.00m-Ch-2000.00m)</t>
  </si>
  <si>
    <t>Extn. Doba(Ch-0.00m-Ch-2000.00m)</t>
  </si>
  <si>
    <t>Deepling Moran(Ch-0.00m-Ch-300.00m)</t>
  </si>
  <si>
    <t>Konwar Borbill(Ch-0.00m-Ch-700.00m)</t>
  </si>
  <si>
    <t>Chatianaguri to Kanbari Road from Ch. 0.00 m to Ch. 2000.00 m</t>
  </si>
  <si>
    <t>Michajan Road from Ch. 2000.0 m to Ch. 4000.0m</t>
  </si>
  <si>
    <t>Barbaruakhat Road from Ch. 0.00 m to Ch. 4000.00 m</t>
  </si>
  <si>
    <t>Dhodar Ali, from Ch. 156747.00 m to Ch. 160747.00 m</t>
  </si>
  <si>
    <t>Rahan Shyam Gaon Road from Ch. 0.00 m to Ch. 2750.00 m</t>
  </si>
  <si>
    <t>Aideobari Road from Ch. 0.00 m to Ch. 13354.00 m</t>
  </si>
  <si>
    <t>Sonari Moran Road, from Ch. 0.00 m to 4950.00 m</t>
  </si>
  <si>
    <t>Sepon Suffry Road from Ch. 16800.00 m to Ch. 21800.00 m</t>
  </si>
  <si>
    <t>Sonari Court Approach Road from Ch. 493.00 m to Ch. 1350.00 m</t>
  </si>
  <si>
    <t>Nahor Ali from Ch. 7400.00 m to Ch. 10700.00m</t>
  </si>
  <si>
    <t>9th km of Sepon Sunpura road to 22nd km of Sepon Sunpura Road</t>
  </si>
  <si>
    <t>Nahat to Paruliguri Road</t>
  </si>
  <si>
    <t>Bahgarh Road</t>
  </si>
  <si>
    <t>Kenduguri to Konwargaon Road</t>
  </si>
  <si>
    <t>Met. Tikha Belinukhia Road</t>
  </si>
  <si>
    <t>Met. Kerai Ali</t>
  </si>
  <si>
    <t>Met. Haffoluting Garkharia Road</t>
  </si>
  <si>
    <t>Met. Seuni Ali</t>
  </si>
  <si>
    <t>Met. Napam Jarabari Satra Ali</t>
  </si>
  <si>
    <t>Met. Naga Ali</t>
  </si>
  <si>
    <t>Met. Khanamukh Chintamoni garh Road</t>
  </si>
  <si>
    <t>Met. Tukuria Ali(496 KM of NH-37 to 5th KM of Naga Ali)</t>
  </si>
  <si>
    <t>Galekey Ali</t>
  </si>
  <si>
    <t>Mejenga Station Feeder Road</t>
  </si>
  <si>
    <t>Santak Ali</t>
  </si>
  <si>
    <t>Met. Bihubar T.E. Road</t>
  </si>
  <si>
    <t>Deobil Napamia Ali</t>
  </si>
  <si>
    <t>Abhaypuria Chutia Katani</t>
  </si>
  <si>
    <t>Santak Charaideo Ali</t>
  </si>
  <si>
    <t>Desangmukh Ali to Kathpar Ali</t>
  </si>
  <si>
    <t>NH-37 to Dhai Ali</t>
  </si>
  <si>
    <t xml:space="preserve">Banmukh Chutia  Ali </t>
  </si>
  <si>
    <t>NH-37 to Desang Embankment</t>
  </si>
  <si>
    <t>Dagaon Ali</t>
  </si>
  <si>
    <t>Chattai Ali(Nazira Ali to Haripora Ali)</t>
  </si>
  <si>
    <t>Taimua Ali(NH-37 to Nazira Ali)</t>
  </si>
  <si>
    <t>Ghogra Kachari to Narayankati Bengali</t>
  </si>
  <si>
    <t>Jungle Basti Bye Lane No. 1</t>
  </si>
  <si>
    <t>Sirajuli Hugrajuli Road</t>
  </si>
  <si>
    <t>PNGB Road</t>
  </si>
  <si>
    <t>Santipara (Hasiram Das) Road</t>
  </si>
  <si>
    <t>Hirajuli Gorjuli Road</t>
  </si>
  <si>
    <t xml:space="preserve">Dhanmora Lakho Para Road </t>
  </si>
  <si>
    <t>NH-15  to Rangagara road</t>
  </si>
  <si>
    <t xml:space="preserve">Bindukuri to Bandarmari </t>
  </si>
  <si>
    <t>Johamari to Teliagaon</t>
  </si>
  <si>
    <t xml:space="preserve">Tumuki to Bandarmari Road  </t>
  </si>
  <si>
    <t>Bhairabi Temple Road</t>
  </si>
  <si>
    <t>ST. Joseph Convent Road</t>
  </si>
  <si>
    <t>Circuit House to Mahabhairab Road</t>
  </si>
  <si>
    <t>Mahabhairab Rubber Bagan Road</t>
  </si>
  <si>
    <t>Jatiya Swahid Bhupen Deka Path</t>
  </si>
  <si>
    <t>Mission Chariali to Debising Ghat Road</t>
  </si>
  <si>
    <t>Tarajan Kumergaon Road</t>
  </si>
  <si>
    <t>Buragaon Pukhuria Road</t>
  </si>
  <si>
    <t>Khelmati to Phulaguri Borjuli Road</t>
  </si>
  <si>
    <t xml:space="preserve"> Rangapara Dholkuba to Tarajuli Road</t>
  </si>
  <si>
    <t>Niz Gohpur to Howajan</t>
  </si>
  <si>
    <t xml:space="preserve">  Mornoiguri Sakura Road  </t>
  </si>
  <si>
    <t xml:space="preserve">Mukundra Kakati Road </t>
  </si>
  <si>
    <t xml:space="preserve">Adhakhunda Gangmouthan and Majgaon Bahbari road </t>
  </si>
  <si>
    <t>Niz-Behali Road</t>
  </si>
  <si>
    <t xml:space="preserve"> Bedeti Rangsali Road</t>
  </si>
  <si>
    <t>Sootea Nalbari Road</t>
  </si>
  <si>
    <t xml:space="preserve">Panibharal Koroiani RoadDivision, Biswanath Chariali </t>
  </si>
  <si>
    <t>Lakhinath Bezbaruah Road</t>
  </si>
  <si>
    <t>Koch Gaon Road to Biringani Pather Road</t>
  </si>
  <si>
    <t>Korsontola Dipatola (Batia Roka) Road</t>
  </si>
  <si>
    <t xml:space="preserve">NH-15 to Hamukhiachuk Link Road </t>
  </si>
  <si>
    <t xml:space="preserve">Jamuguri Chenglimara road via Panpur </t>
  </si>
  <si>
    <t>Lakhara Salbari Road</t>
  </si>
  <si>
    <t>Charduar Link Road</t>
  </si>
  <si>
    <t>Lakhara Forest Gate</t>
  </si>
  <si>
    <t xml:space="preserve">NH-38 to Lal Bunglow via Ledo Police Out-Post Road </t>
  </si>
  <si>
    <t>Air Step to Mullang Khamti Village Road (Ch1400.00m to Ch 5500.00m)</t>
  </si>
  <si>
    <t>Margherita Bazaar via Telephone Exchange to Paulpara .</t>
  </si>
  <si>
    <t>Panitola-Dinjan-Tinsukia Road(MDR)(Ch.23700.00m to Ch.25500.0m)</t>
  </si>
  <si>
    <t>Bishnu Pd Rava Road (Ch.0.0m to Ch.190.0m &amp; Ch.760.0m to Ch.1810.0m)</t>
  </si>
  <si>
    <t>Subhasini Road (Ch.440.0m to Ch.1120.0m)</t>
  </si>
  <si>
    <t>Parbatia Road (from Ch.0.00m to Ch.330.00m)</t>
  </si>
  <si>
    <t>LNB Road (Sripuria Road) (Ch.330.0m to Ch.1320.0m)</t>
  </si>
  <si>
    <t>New Colony Bengali Girls H. School Road</t>
  </si>
  <si>
    <t>Doomadooma Phillobari Taalpather road (Ch 17000.00m to Ch 20000.00m)</t>
  </si>
  <si>
    <t>Kakotongona Road (Ch0.00m to Ch8000.00m)</t>
  </si>
  <si>
    <t>Digboi Borbil Road (Ch0.00 to 3000.00m)</t>
  </si>
  <si>
    <t>Makum Ali Road (Ch 3500.00m to 8000.00m)</t>
  </si>
  <si>
    <t xml:space="preserve">Sadiya Tezu Road </t>
  </si>
  <si>
    <t xml:space="preserve">Chapakhowa Station Feeder Road </t>
  </si>
  <si>
    <t>Kumarikata Jalah Road from Ch 24000.00 M to 28800.00 M(Length = 4.80 Km)</t>
  </si>
  <si>
    <t>Anchali Batabari Road from Ch 4000.00 M to 8800.00 M(Length = 4.800 Km)</t>
  </si>
  <si>
    <t>Anchali Daodhara Road from Ch 12000.00 M to 15000.00 M(Length = 3.00 Km)</t>
  </si>
  <si>
    <t xml:space="preserve">Barpeta Rly Gate to Moirajhar </t>
  </si>
  <si>
    <t xml:space="preserve">Barbelbari to Kachukata Chariali road </t>
  </si>
  <si>
    <t>Kachukata Chariali to Geruapar Barbalishiha road</t>
  </si>
  <si>
    <t>Tamulpur Puran chowk to Dimlapar road</t>
  </si>
  <si>
    <t xml:space="preserve">Udalguri R R Divn </t>
  </si>
  <si>
    <t>Orang Mazar Chuburi  Road</t>
  </si>
  <si>
    <t xml:space="preserve">Lakhanpur Orang Mazbat Road. Dt. Of Compl. </t>
  </si>
  <si>
    <t>Golmagaon Khawran Road from (Ch.600.00m to 1800.00m)</t>
  </si>
  <si>
    <t>Udalguri Barbengra Road (Ch.2400.00m to 5600.00m)</t>
  </si>
  <si>
    <t>U. T Road to Jorabari Road Ch.0.00m to 4600.00m</t>
  </si>
  <si>
    <t>Golmagaon Khawran Road from (Ch.0.00m to 600.00m)</t>
  </si>
  <si>
    <t>Udalguri Barbengra Road (Ch.0.00m to 2400.00m)</t>
  </si>
  <si>
    <t>Deolguri Ghagra Road (Ch.0.00m to 2900.00m)</t>
  </si>
  <si>
    <t>Udalguri Bagariguri Road (Ch.0.00m to 700.00m)</t>
  </si>
  <si>
    <t>i) Repairs and Maintenance of Salkocha Sreegram Damodarpur Abhayakuti Road (From Ch.0.00m to ch.2100.00m) .</t>
  </si>
  <si>
    <t>ii) Construction of road from Bilasipara IB to CI office at Purani Bazar via Bilasipara college.</t>
  </si>
  <si>
    <t>Nagaon RR Dvn</t>
  </si>
  <si>
    <t>Repair &amp; Maintenance of Old A.T. Road to Hariamukh Road (from Ch.0.00m to Ch.1000.00m)</t>
  </si>
  <si>
    <t>Repair &amp; Maintenance of Raha College Road (from Ch.0.00m to Ch.1000.00m)</t>
  </si>
  <si>
    <t>Repair &amp; Maintenance of Kakatigaon Magurgaon Road (Br. Approach of RCC Br. No.2/1))</t>
  </si>
  <si>
    <t>Repair &amp; Maintenance of Thekergate to  Kamgaon  (from Ch.0.00m to Ch.3000.00m)</t>
  </si>
  <si>
    <t>Repair &amp; Maintenance of Chaparmukh Railway  Station to Dighaliati via Krishnanagar Road (from Ch.0.00m to Ch.2000.00m)</t>
  </si>
  <si>
    <t>Repair &amp; Maintenance of Dewaguri to RBM Road (from ch.0.00m toCh.800.00m)</t>
  </si>
  <si>
    <t>Repair &amp; Maintenance of Raha Kampur Road to Baruabali road (from Ch.0.00m to ch.800.00m)</t>
  </si>
  <si>
    <t>Repair &amp; Maintenance Lutumari to Longjup via Kheroni Road (from ch.0.00m to ch.2000.00m)</t>
  </si>
  <si>
    <t>Replacement of damaged HP by RCC 2x3 Single cell box culvert no.1/1 at Bakulaguri Tiniali PWD Road to Padumoni Gaon Road</t>
  </si>
  <si>
    <t>Repair &amp; Maintenance of Phulaguri to Uttar Petboha Road Ch. From 0.00m to ch.3000.00m</t>
  </si>
  <si>
    <t>Repair &amp; Maintenance of Changchaki Bakulaguri Road ch.from 1700.00m to ch.2500.00</t>
  </si>
  <si>
    <t>Repair &amp; Maintenance of Amsoi Dighalati Road (NgM-18) Phase-II</t>
  </si>
  <si>
    <t>Repair &amp; Maintenance of Amsoi Dighalati Road (NgM-18) Election Urgent</t>
  </si>
  <si>
    <t>Repair &amp; Maintenance of Amsoi Forest Gate (SH-16)(L=5500.00m)</t>
  </si>
  <si>
    <t>Repairing and maintenance of FRU Road (Bamungaon Gaon Link Road) (Ch.0m to 3420m)</t>
  </si>
  <si>
    <t>Repairing and maintenance of Jogduar Road (Tamuli Gaon to Amtal Tini Ali)  (From Ch. 4500.00m to Ch. 7700.00m)</t>
  </si>
  <si>
    <t>Repairing and maintenance of Amtal Tini Ali to Bhogamukh Tiniali via Mori Jhanji mukh (From Ch. 0.00m to Ch. 4900.00m)</t>
  </si>
  <si>
    <t>Repairs to Teok Boloma Nakachari (TBN) Road  (From Ch. 678.00m to Ch. 1180.00m)</t>
  </si>
  <si>
    <t>Repairing and maintenance of Ladoigarh Road(5th , 6th &amp; 11th km)</t>
  </si>
  <si>
    <t>Construction of  Tulsijan Road from Bamunpukhuri   (From Ch. 0.00m to Ch. 1200.00m)</t>
  </si>
  <si>
    <t>Construction of Nepali Satra Road  (From Ch. 0.00m to Ch. 800.00m)</t>
  </si>
  <si>
    <t>Construction of Na- pam Gohain Gaon Road (Na- pam Bharaluwa Road)  (From Ch. 0.00m to Ch. 1200.00m)</t>
  </si>
  <si>
    <t>Construction of Chenijan, Baghjan Gharpholia, Dulakasaria Road   (From Ch. 0.00m to Ch. 950.00m)</t>
  </si>
  <si>
    <t>Repairing and Maintenance of Mudoijan Road   (From Ch. 0.00m to Ch. 8445.00m)</t>
  </si>
  <si>
    <t>Repairs/ Maintenance of Gohain Tekela Road (2 no Bamun Gaon) from ch.0.00m to ch.500.00m, L=0.50Km</t>
  </si>
  <si>
    <t>Repairs and maintenance of Karanga Jania  Road</t>
  </si>
  <si>
    <t>Repairs and maintenance of Nowholia Gaon Road (Ch.0.00m to ch.700.00m)</t>
  </si>
  <si>
    <t>Maintenance &amp; Repairs of D.C.B Road (Ch.180.00m to ch.1590.00m)</t>
  </si>
  <si>
    <t>Maintenance &amp; Repairs of No-2 Sonari Gaon Road (CH.0.00m to ch.1365.00m)</t>
  </si>
  <si>
    <t>Maintenance &amp; Repairs of Duborijan Road (Ch.0.00m to ch.760.00m)</t>
  </si>
  <si>
    <t>Repairing and Maintenance of Parijat Nagar Road(Ch-0.00m to 500.00m)</t>
  </si>
  <si>
    <t>Repairing &amp; Rehabilitation to Lahdoigarh Road(1st &amp; 2nd km )(Ch.0.00m to 1300.00m)</t>
  </si>
  <si>
    <t>Repairing  and maintenance of  NEFA Tinali to Airport Road</t>
  </si>
  <si>
    <t>Repairing  and maintenance of Post Office Road(Construction of culvert no.1/1 on Post Office Road (SINGLE CELL RCC BOX CULVERT 2.00M X 2.0MX12.0M)</t>
  </si>
  <si>
    <t xml:space="preserve">Repairing  and maintenance of Rupahi Ali Road </t>
  </si>
  <si>
    <t>Repairs and Rehabilitation of No-1 Bamun Gaon Bor Namghar Road (0.00m to 650.00m)</t>
  </si>
  <si>
    <t>Repairs and Rehabilitation of Kharagaraha  Road (Ch.0.00m to ch.180.00m &amp; Ch.400.00m to 892.00m)</t>
  </si>
  <si>
    <t>Repairs &amp; Maintenance of Chandan Nagar Road (Ch.0.00m to ch.990.00m)</t>
  </si>
  <si>
    <t>Repairs &amp; Maintenance of JPR Road</t>
  </si>
  <si>
    <t>Repairing and Maintenance of TRP Road (Ch.0.00m to ch.153.00m) by widening and strengthening of existing single lane carriageway to Double Lane Carriageway.</t>
  </si>
  <si>
    <t>Repairing &amp; Maintenance to Bholanath Borkotoky Road (Ch.234m to 296.00m)</t>
  </si>
  <si>
    <t>Repairs &amp; Maintenance of Khongia Phukan Ali (Ch.0.00m top ch.300.00m)</t>
  </si>
  <si>
    <t>Repairing &amp; Maintenance to Sardar Sohan Singh Road Ch.0.00m to 300.00m</t>
  </si>
  <si>
    <t>Repairing &amp; Rehabilitation KK Handique Road</t>
  </si>
  <si>
    <t>Repairing &amp; Maintenance to Bahadur Gaon Bura Road</t>
  </si>
  <si>
    <t>Repairing &amp; Maintenance of Mithapukhuri Road Ch.88.00m to 300.00m)</t>
  </si>
  <si>
    <t>Repairing &amp; Maintenance of Dhala Satra Road (Ch.425.00m to ch.6600.00m)</t>
  </si>
  <si>
    <t>Repairing &amp; Rehabilitation of Parijat Nagar Road(Ch-500.00m to 760.00m)</t>
  </si>
  <si>
    <t>Repairing &amp; Maintenance of No.2 Bamungaon Road(Ch-0.00m to 1600m, Ch-2000m to 2600m)</t>
  </si>
  <si>
    <t>Repairs &amp; Maintenance of Met. Dohabora Chuk Road(Ch-0.00m to 950m)</t>
  </si>
  <si>
    <t>Construction of Debeswar Borah Road By providing earthwork, GSB, WBM, ICBP &amp; construction of HP Culvert 1000MM dia (NP3) (Ch.0.00m to 400.0om)</t>
  </si>
  <si>
    <t>Construction of Pathakarchuk Road (Ch.0.00m -ch.1050.00m =1050.00m)</t>
  </si>
  <si>
    <t>Construction of Borbheta to Ramkrishna nagar connecting road</t>
  </si>
  <si>
    <t>Construction of Bahana Nath Gaon Road (Ch.0.00m -ch.740.00m)</t>
  </si>
  <si>
    <t>Construction of Nazir Chuk to Bhuyan Chuk Road form Ch.0.00m to ch.360.00m, L=0.36 Km</t>
  </si>
  <si>
    <t>Construction of Gajpuria Seujipar Path Road (From Ch.1000.00m to ch.1620.00m=620.00m)</t>
  </si>
  <si>
    <t>Construction of Kuwari Pukhuri Chengaligaon Road (From Ch.810.00M to 950.00M=140.00M)</t>
  </si>
  <si>
    <t>Construction of Ujjani Charai Moria to Namghar Road from ch.0.00m to ch.600.00m, L=0.60Km</t>
  </si>
  <si>
    <t>Construction of Rangdoi Dagaon Road from ch.500.00m to ch.1100.00m, L=0.60Km</t>
  </si>
  <si>
    <t>Construction of Phokala Pathar Road (Ch.0.00m -ch.570.00m=570.00M)</t>
  </si>
  <si>
    <t>Construction of Rajahauli Jankhana Road (Ch.0.00m -ch.260.00m)</t>
  </si>
  <si>
    <t>Repair &amp; Rehabilitation of J.B Road (Ch.0.00m too ch.102.00m) by widening upto footpath cum Drain</t>
  </si>
  <si>
    <t>Repair &amp; Rehabilitation of Samarendra Rajkumar Path (Ch.90.00m to 225.00m)</t>
  </si>
  <si>
    <t>Construction of RCC Br. No-1/1 on Digambarchuk Road over Tocklai Stream with approaches</t>
  </si>
  <si>
    <t>Costruction of mastic asphalt wearing Course road marking and painting on railing and kerbs for the RCC Br. No-4/2 over river Bhogdoi on AT Road</t>
  </si>
  <si>
    <t>Repair and Maintenance of AT Road from Ch.0.00m to ch.7400.00m</t>
  </si>
  <si>
    <t xml:space="preserve">Repair of Borpatra Road from ch.0.00m to ch.1286.00m) </t>
  </si>
  <si>
    <t>Repair of Gar Ali to Tribal Guest House (PWD Private)(L=230.00m)</t>
  </si>
  <si>
    <t>Repair of Pachim Bangal Pukuri Road (Ch.0.00m to 700.00m)</t>
  </si>
  <si>
    <t>Repair of Mahila Udyug Road (L=240.00m)</t>
  </si>
  <si>
    <t>Repairing and Maintenance of Dekagaon Road (Ch.0.00m-ch.1200.00m)</t>
  </si>
  <si>
    <t>Repairing and Maintenance of Lakhiminagar Road (Ch.0.00m-ch.900.00m)</t>
  </si>
  <si>
    <t>Repairing and Maintenance of Charingia to Charingia road (Ch..0.00m-ch.1000.00m)</t>
  </si>
  <si>
    <t>Repairing and Maintenance of Garakhiadol road(Ch.0.00m-ch.1580.00m)</t>
  </si>
  <si>
    <t>Repairing and Maintenance of Mallow ali (Kukilamukh Kolbari) at 13th, 14th &amp; 15th Km in stretches.</t>
  </si>
  <si>
    <t>Repairing and Maintenance of Sankardev Nagar Road (Ch.0.00km to ch.0.240km)</t>
  </si>
  <si>
    <t>Repairing and Maintenance of Choladhora Road (Ch.0.00km to 1.93Km)</t>
  </si>
  <si>
    <t>Repair &amp; Rehabilitation of Tarajan Gayangaon road (Ch.835.00m to ch.1220.00m)</t>
  </si>
  <si>
    <t>Repair &amp; Rehabilitation of Link road from AT road to NH-37(By-pass)(Ch.650.00m to ch.1088.00m)</t>
  </si>
  <si>
    <t>Repair &amp; Rehabilitation to Sonali Jayanti nagar main road (Ch.0.00m to 460.00m)</t>
  </si>
  <si>
    <t>Repair &amp; Rehabilitation to Jyotinagar to Torajan pool road (Ch.0.00m to ch.176.00m)</t>
  </si>
  <si>
    <t>Improvement of Mohbandha Ali RCC Bridge Approach</t>
  </si>
  <si>
    <t>Repair &amp; Maintenance of Kamargaon Ali Link Road</t>
  </si>
  <si>
    <t>Repair &amp; Maintenance of Nathgaon Ali</t>
  </si>
  <si>
    <t>Repair &amp; Maintenance of Chakial Ali</t>
  </si>
  <si>
    <t>Repairs &amp; Maintenance of Borpatra Ali (From Ch.0.00m to ch.1700.00)</t>
  </si>
  <si>
    <t>Improvement of Mohbandha Ali to NC Ali via Bogoriguri Ali (Ch.0.00m to 600.00m)</t>
  </si>
  <si>
    <t>Improvement of Fetagaon to Jelehuagaon Ali from NC Ali</t>
  </si>
  <si>
    <t>Improvement of Afuagaon Road</t>
  </si>
  <si>
    <t>Construction of Mallow Ali to  L.N.B via Moinamaji Road (Ch.0.00m to ch.600.00m=600.00M)</t>
  </si>
  <si>
    <t>Construction of Hiteshwar Borboruah Road (Ch.2230.00m to 2380.00m)</t>
  </si>
  <si>
    <t>Construction of Kamarbandha road to Phukan Borsaikia Road (Ch.0.00m-ch.200.00m)</t>
  </si>
  <si>
    <t>Construction of Dohotia High School to Khongia Road (Ch.0.00m-ch.200.00m)</t>
  </si>
  <si>
    <t>Construction of Namoni Moziabheti to Malow Bund Cum Road (Ch.0.00m to 200.00m)</t>
  </si>
  <si>
    <t>Construction of Pulibor Bamungaon Road (Ch.0.00m to ch.210.00m)</t>
  </si>
  <si>
    <t>Construction of Milanpur Gaon Road (Ch.0.00m to ch.170.00m)</t>
  </si>
  <si>
    <t>Construction of Kamalaboria Road (Ch.0.00m to ch.225.00m)</t>
  </si>
  <si>
    <t>Construction of Sugarmill road to Dholi Bridge (Ch.0.00m -ch.150.00m)</t>
  </si>
  <si>
    <t>Construction of Sonarigaon Hazarika Chuk to Chaliha Path (Ch.0.00m to ch.200.00m)</t>
  </si>
  <si>
    <t>Construction of Choladhara Saumarpeeth Path (Ch.450.00m to 670.00m)</t>
  </si>
  <si>
    <t>Construction of Sarucharai road to  to Charingia Higher Secondary School (From Ch.0.00m to 150.00m)</t>
  </si>
  <si>
    <t>Improvement of Arrengapara Road to Dhodar Ali via Darrangigaon connecting Road</t>
  </si>
  <si>
    <t>Improvement of Noragaon Kathkotia Road Balance portion upto Mazid (Ch.1000.00m to 1970.00m)</t>
  </si>
  <si>
    <t>Improvement of No. 2 Joypukhuri  Ch.0.00m to 2100.00m</t>
  </si>
  <si>
    <t>Improvement of 1 No Bamungaon Ali Ch.0.00m to 790.00m</t>
  </si>
  <si>
    <t>Repairing &amp; Maintenance Bhogadabari to 2 No. Jamuguri  connecting Road</t>
  </si>
  <si>
    <t>Repair &amp; Maintenance of Manikpur Kokila Road(Ch. 4117.00m to Ch. 7050.00m)</t>
  </si>
  <si>
    <t>Repair &amp; Maintenance of Chakia Kokila Road(Ch. 0.00m to Ch. 3250.00m)</t>
  </si>
  <si>
    <t>Repair &amp; Maintenance of Ujanpara to Ambari Road(Ch. 0.00.00m to Ch. 2700.00m)</t>
  </si>
  <si>
    <t>Repair &amp; Maintenance of Gerukabari to kirtanpara Road(Ch. 11000.00m to Ch. 14700.00m)</t>
  </si>
  <si>
    <t>Repair &amp; Maintenance of Dangaigaon Kirtanpara Road(Ch. 0.00m to Ch. 2400.00m)</t>
  </si>
  <si>
    <t>Repair &amp; Maintenance of Samukabari to Bashbari Road(Ch. 0.00m to Ch. 5630.00m)</t>
  </si>
  <si>
    <t>Repair &amp; Maintenance of Chakia State Dispensery to Kokila Road(Ch. 0.00m to Ch. 2000.00m)</t>
  </si>
  <si>
    <t>Bongaigaon State Rd Divn</t>
  </si>
  <si>
    <t>Repairing of SPT Br. No. 10/1 over river More Manash on Raha Chakia Kokita Road</t>
  </si>
  <si>
    <t>Repairing of SPT Br. No. 4/1 over river Pokalaga on Noagaon to Rangapani Road via Dakhin Numberpara and Purba Japia Villaga.</t>
  </si>
  <si>
    <t>Repairing of SPT Br. No. 3/1 over river Mara Manash at BalarChar on Kirtanpara Goalpara Road.</t>
  </si>
  <si>
    <t>Repair &amp; Maintenance of Dharmapur Borghola Road Ch. 3.00km to 8.50km</t>
  </si>
  <si>
    <t>Repair &amp; Maintenance of NH-31 Gerukabari to Sialmar Bridge via Dohalapara Road</t>
  </si>
  <si>
    <t>Re construction of Oudubi Salbari Road(Ch. 1300.00m to Ch. 5125.00m)</t>
  </si>
  <si>
    <t>Repairs and Maintenance of Dumerguri to Latibari Road(Ch. 0.00m to Ch. 2500.00m)</t>
  </si>
  <si>
    <t>Repairs and Maintenance of Bajitpara to Dhantola Road (Ch. 0.00m to Ch. 2600.00m)</t>
  </si>
  <si>
    <t>Repairs and Maintenance of Lengtishings Bazar to Dumerguri Road(Ch. 0.00m to Ch. 2300.00m)</t>
  </si>
  <si>
    <t>Re construction of Abandon NH-31 (B) at Jogighopa road.</t>
  </si>
  <si>
    <t>Repairs &amp; Strengthening to SPT Br. No. 3/1 on Nayagaon  Bishupur Road</t>
  </si>
  <si>
    <t>Repairs and Maintenance of Borigaon Merechar Road (Filling Breaches portion at 6th to 8th km)</t>
  </si>
  <si>
    <t>Repair &amp; Maintenance of Dharamapur Barghola Road (from Ch. 0.00km to Ch. 3.00km)</t>
  </si>
  <si>
    <t>Repair &amp; Maintenance of Dangtol Athugaon Road (PMGSY)</t>
  </si>
  <si>
    <t>Repair &amp; Maintenance of Kashidoba Kakoijana PMGSY Road (Pack No. AS 02 -22)(Ch. 0.00km to 3.64km)</t>
  </si>
  <si>
    <t>Repair &amp; Maintenance of PWD approach Road (Ch. 0.00km to 1.06km)</t>
  </si>
  <si>
    <t>Repair &amp; Maintenance of Bakhalgaon Dakuapara Road.(Ch. 0.00km to Ch. 2.20)</t>
  </si>
  <si>
    <t>Construction  of NSC Road Majgaon Part- I</t>
  </si>
  <si>
    <t>Construction  of NSC Road to Deuripara</t>
  </si>
  <si>
    <t xml:space="preserve">Construction  of Kukurmari sutarpara Road to Dolaigaon </t>
  </si>
  <si>
    <t>Construction of Popara gaon ICBP road to PMGSY road</t>
  </si>
  <si>
    <t>Construction  of Atugaon to Saonagaon Road for Repair &amp; Maintenance Fund.</t>
  </si>
  <si>
    <t>M &amp;R of SPT Br. No. 11/1 on Talguri Basugaon Rd.</t>
  </si>
  <si>
    <t>Construction  of Road from Bidyapur  Naldoba Road</t>
  </si>
  <si>
    <t>Repairing &amp; Maintenance of Dhaligaon New Bongaigaon to Basugaon MDR Road (Ch. 0.00m to 4.30km)</t>
  </si>
  <si>
    <t xml:space="preserve">Repairs and Maintenance of  Road from Bijni to Ananda Bazar (Ch. 0.00m to Ch. 1250.00m) </t>
  </si>
  <si>
    <t xml:space="preserve">Repairs and Maintenance of  Road from Bijni to Ananda Bazar (Ch. 2500.00m to Ch. 3750.00m) </t>
  </si>
  <si>
    <t xml:space="preserve">Repairs and Maintenance of  Road from Bijni to Ananda Bazar (Ch. 3750.00m to Ch. 4750.00m) </t>
  </si>
  <si>
    <t xml:space="preserve">Repairs and Maintenance of  Road from Bijni to Ananda Bazar (Ch. 4750.00m to Ch. 7150.00m) </t>
  </si>
  <si>
    <t xml:space="preserve">Repairs and Maintenance of  Road from Bijni to Ananda Bazar (Ch. 7150.00m to Ch. 8800.00m) </t>
  </si>
  <si>
    <t xml:space="preserve">Repairs and Maintenance of  Road from Bijni to Ananda Bazar (Ch. 8800.00m to Ch. 10420.00m) </t>
  </si>
  <si>
    <t xml:space="preserve">Repairs and Maintenance of  Road from Bijni to Ananda Bazar (Ch. 10420.00m to Ch. 15020.00m) </t>
  </si>
  <si>
    <t xml:space="preserve">Repairs and Maintenance of  Road from Bijni to Ananda Bazar (Ch. 15020.00m to Ch. 16165.00m) </t>
  </si>
  <si>
    <t xml:space="preserve">Construction of Lakhi Nath Bezbaruah road (Strengthening &amp; widening) (from Ch. 0.00m to ch. 860.00m ) </t>
  </si>
  <si>
    <t xml:space="preserve">Repairs and Maintenance of  Road from Bijni to Amteka Road to Choto Amguri Road (Ch. 0.00m to Ch. 2500.00m) </t>
  </si>
  <si>
    <t xml:space="preserve">Repairs and Maintenance of  Road from Bijni to Panbari (Ch. 10900m to Ch. 12500m) </t>
  </si>
  <si>
    <t>Construction of  Road from Patidaha  Boripara to Thakurani Mandir</t>
  </si>
  <si>
    <t xml:space="preserve">Repairs and Maintenance of  Bijni  Panbari  Road to Khamarpara. </t>
  </si>
  <si>
    <t>Repairs and Maintenance of  SPT Br. No. 6/1 over river Manas on the Road from Patiladaha to Sonaikhola  Bazar at Kawadi No. 2</t>
  </si>
  <si>
    <t>Repair  &amp; Maintenance of  SPT Br. No. 4/1 on NH-31 to Balokerkhal Road</t>
  </si>
  <si>
    <t>Construction of Brick Drain at Bilasipara IB Approach Road.</t>
  </si>
  <si>
    <t>Repairs and Maintenance of road from Khanatup to Rupahi Town East Part- II</t>
  </si>
  <si>
    <t>Repairs and Maintenance of Juria Maheripar Road, Pt-II</t>
  </si>
  <si>
    <t>Repairs and Maintenance of Road from Lowgaon to Hatipara-II</t>
  </si>
  <si>
    <t>Repairs and Maintenance of Rupahi Tiniali to Kumargaon Road Pt-II</t>
  </si>
  <si>
    <t>Nagaor RR Division</t>
  </si>
  <si>
    <t>Repairs and Maintenance of Nagaon Juria Balikatia Road,(from Ch. 9000.00m to Ch. 11800.00m)</t>
  </si>
  <si>
    <t>Repairs and Maintenance of Samdhara Barunguri Road,(from Ch. 750.00m to Ch. 1000.00m)</t>
  </si>
  <si>
    <t>Repairs and Maintenance of Kalanijalah to Kachori Road (Ch. 850.00m to Ch. 1500.00m)</t>
  </si>
  <si>
    <t>Repairs and Maintenance of Arabari to Godaimari Road(Ch. 450.00m to Ch. 1000.00m)</t>
  </si>
  <si>
    <t>Repairs and Maintenance of Udmari Alitangani via Mahguri Road (from Ch. 0.00m to Ch. 1500.00m)</t>
  </si>
  <si>
    <t>Repairs and Maintenance of Pub- Chatian Balijan Road(from Ch. 0.00m to Ch. 1200.00m)</t>
  </si>
  <si>
    <t>Repairs and Maintenance of Mukunda-ati PWD Road to Kaliadingia Pam(from Ch. 0.00m to Ch. 1000.00m)</t>
  </si>
  <si>
    <t>Maintenance and Repairs of Sonai Saidoria Road (Ch. 14500m to Ch. 21000m)</t>
  </si>
  <si>
    <t>Maintenance  of Silghat to Dewrichilabandha Road</t>
  </si>
  <si>
    <t>Repairs and Maintenance of  Sibasthan to Halowagaon Rd</t>
  </si>
  <si>
    <t>Repairs and Maintenance of Borbhagia to Missamukh Road</t>
  </si>
  <si>
    <t>Repairs and Maintenance of  Rahdhala to Missa Road</t>
  </si>
  <si>
    <t>Repairs and Maintenance of Silghat Bihdubi Matshya gaon</t>
  </si>
  <si>
    <t>Repairing and Maintenance of Nizarigaon towards NH-37 Pt-I,II &amp; III</t>
  </si>
  <si>
    <t>Repairing and Maintenance of Jakhalabandha Cikoni Tetoleguri Road</t>
  </si>
  <si>
    <t xml:space="preserve">Repairing and Maintenance of Road at Outguri Road </t>
  </si>
  <si>
    <t>Repairing and Maintenance of Kawaimari to Uluoni</t>
  </si>
  <si>
    <t>Repairing and Maintenance of Salona to Anjukpani (Dijuvelly)</t>
  </si>
  <si>
    <t>Repairing and Maintenance of Jakhalabandha Bazar Road</t>
  </si>
  <si>
    <t>Repairing and Maintenance of Madhatari to Dulalmadhab</t>
  </si>
  <si>
    <t>Widening of District Centre approach road from NH-31 (C) connecting D.C, SP Bangalow and Circuit House to DFO office Chirang, Kajal gaon, BTC.</t>
  </si>
  <si>
    <t>Construction of RCC 5mx4mx4m Box Cell Culvert near Sluice Gate at Amlaiguri village including Bridge approaches near Bamungaon Bazar,  in Sidli LAC of Chirang Dist. BTC.</t>
  </si>
  <si>
    <t>Repairing  &amp; Maintenance road from NH 31 (C ) Sundari Forest Beat office to Silghagri (Ch. 0.00m to Ch. 4400.00m)</t>
  </si>
  <si>
    <t>Repairing  &amp; Maintenance road from NH 31 (C ) Sundari Forest Beat office to Silghagri (Ch. 4000.00m to Ch. 7700.00m)</t>
  </si>
  <si>
    <t>Construction  of Dorogaon village roads  Chirang, Dist.</t>
  </si>
  <si>
    <t>Repairing  &amp; Maintenance of road from Chapaguri to Amteka Road (Tulshijora side (Ch. 8700.00m to ch. 14700.00m)</t>
  </si>
  <si>
    <t>Repair &amp; Maintenance of Bijni Amteka Road to Palengsuguri</t>
  </si>
  <si>
    <t>Chirang (R&amp;B) Division</t>
  </si>
  <si>
    <t xml:space="preserve">Construction of road from Chirang DTO Office to Satipur PWD road with provision of BM &amp; SDBC in Chirang District under ARMF for the year 2016-17” amounting to Rs. </t>
  </si>
  <si>
    <t>Repair and Rehabilitation of Gossaigaon to Haoriaper to  road (From Ch. 0.00m to 1.80km)</t>
  </si>
  <si>
    <t>Repair and Rehabilitation of Harafuta Mission to 2nd km of Srirampur Maktaigaon road (from Ch.0.00m to 1.20km)</t>
  </si>
  <si>
    <t>Repair and Rehabilitation of kashiabari Balagaon road to Ramdew boro Basti road (from Ch.0.00m to 1000.00m)</t>
  </si>
  <si>
    <t>Repair and Rehabilitation of Bhorpur to Jambuguri Road (from Ch.0.00m to 1650.00m)</t>
  </si>
  <si>
    <t>Repair and Rehabilitation of Matiajuri to Lotamari Road (from Ch.3.65km to 6.00km)</t>
  </si>
  <si>
    <t>Repair and Rehabilation of road from Gossaigaon Sapkata Road (from Ch. 1600.00m to 3000.00m)</t>
  </si>
  <si>
    <t>Repair and Rehabilitation of Tekkabazar to Rupnathpur Road (from Ch. 2000.00m to 3000.00m)</t>
  </si>
  <si>
    <t>Repair and Rehabilitation of Raimona Bazar to Mothambil High School  Road (from Ch. 0.00m to 1000.00km)</t>
  </si>
  <si>
    <t>Repair and Rehabilitation of road from Malaguri to Polashgurii  Road.</t>
  </si>
  <si>
    <t>Repair and Rehabilitation of road from NH-31C Padmabil to Serfanguri   Road .</t>
  </si>
  <si>
    <t>Repair and Rehabilitation of road from Srirampur to Hatidhura (from Ch. 6.0 km to 12.00 km).</t>
  </si>
  <si>
    <t>Repair and Rehabilitation of road from NH-31C to Pakriguri  Road.</t>
  </si>
  <si>
    <t>Repair and Rehabilitation of road from Haoripet to Maktaigaon</t>
  </si>
  <si>
    <t>Repair and Rehabilitation of road from Sairempur to Chandrapur - II (from Ch. 0.00m to 2.0 km)</t>
  </si>
  <si>
    <t xml:space="preserve">Repair and Rehabilitation of road from NH-31C Gossaigaon Bus Terminus.  </t>
  </si>
  <si>
    <t>Repair and Rehabilitation of Matiajuri to Lotamari Road</t>
  </si>
  <si>
    <t>Repair &amp; Maintenance of road from Natabari to Borjan Road (from Ch. 2516.00m to Ch. 3716.00</t>
  </si>
  <si>
    <t>Repair &amp; Maintenance of road from Hatidhura to Basantipur (Ch. 0.00m to 3400.00m)</t>
  </si>
  <si>
    <t>Repair &amp; Maintenance of Kamarkuchi to Barbari Road</t>
  </si>
  <si>
    <t>Repair &amp; Maintenance of Bagals Road (Bagals Chowk) to Pandula</t>
  </si>
  <si>
    <t>Repair &amp; Maintenance of Karia to Pandula Road</t>
  </si>
  <si>
    <t>Repair &amp; Maintenance of Kaldi Kekankuchi Narua Road</t>
  </si>
  <si>
    <t>Repair &amp; Maintenance of Ghoga to Chatemari Road</t>
  </si>
  <si>
    <t>Repair &amp; Maintenance of Bartola Barnibari Road</t>
  </si>
  <si>
    <t>Repair &amp; Maintenance of Arikuchi Loharkatha Road</t>
  </si>
  <si>
    <t>Repair &amp; Maintenance of Tegheriattary Vill. Road</t>
  </si>
  <si>
    <t>Repair &amp; Maintenance of Hamlakur to Jugarbari Road</t>
  </si>
  <si>
    <t>Repair &amp; Maintenance of SPT Br. No. 3/1 on Barailapar to Bardhap Road</t>
  </si>
  <si>
    <t>Repair &amp; Maintenance of Rampur Gorkhattary Road</t>
  </si>
  <si>
    <t>Repair &amp; Maintenance of HMD to Sutarkuchi Road</t>
  </si>
  <si>
    <t>Repair &amp; Maintenance of Providing &amp; Fixing of Typical PMGSY Road Sign board</t>
  </si>
  <si>
    <t>Emergency Fund for PWD Mukalmua Sub Divn</t>
  </si>
  <si>
    <t>Nalbari RR Dvn</t>
  </si>
  <si>
    <t>Repair &amp; Maintenance of Ghograpar Tamulpur Road</t>
  </si>
  <si>
    <t>Repair &amp; Maintenance of Nalbari Kamarkuchi Road</t>
  </si>
  <si>
    <t>Repair &amp; Maintenance of Jaijabari Aillia Road</t>
  </si>
  <si>
    <t>Repair &amp; Maintenance of Chowk bazar Panda than to Satra MV School</t>
  </si>
  <si>
    <t>Repair &amp; Maintenance of Kajipara PMGSY  road to Nalbari Palla Road via Tuk</t>
  </si>
  <si>
    <t>Repair &amp; Maintenance of Sonamati Road</t>
  </si>
  <si>
    <t>Repair &amp; Maintenance of Khata-Bathaghila Road (Industry Chowk to Barkura Chowk)</t>
  </si>
  <si>
    <t>Repair &amp; Maintenance of SPT BR. No. 2/1 &amp; 2/2 on Extension Khatabataghila Road</t>
  </si>
  <si>
    <t>Repair &amp; Maintenance of  SPT Br. No.1/1 on Amayapur to Bhadra Road over Jaha Jan at Arara Village</t>
  </si>
  <si>
    <t xml:space="preserve">Repair &amp; Maintenance of Kajipara Approach road </t>
  </si>
  <si>
    <t xml:space="preserve">Repair &amp; Maintenance of Balilech Devalaya Approach Road </t>
  </si>
  <si>
    <t>Improvement of road from G.D.B Road to Latuma M.V. School Road (From Ch.0.00m to Ch.520.00m)</t>
  </si>
  <si>
    <t>Repairing and Maintenance of Latuma MV School Road (at ch.0.00 to 1200m)</t>
  </si>
  <si>
    <t>Repairs of road from Nalbari Palla road to Kulbil Nadla Bazar.</t>
  </si>
  <si>
    <t>Nalbari SR Dvn</t>
  </si>
  <si>
    <r>
      <t>Repairing and Renovation of S.P.T Br. No.6/1 and 6/2 including protection works and sand gravelling the  road surface from 1</t>
    </r>
    <r>
      <rPr>
        <vertAlign val="superscript"/>
        <sz val="11"/>
        <color rgb="FF000000"/>
        <rFont val="Calibri"/>
        <family val="2"/>
        <scheme val="minor"/>
      </rPr>
      <t>st</t>
    </r>
    <r>
      <rPr>
        <sz val="11"/>
        <color rgb="FF000000"/>
        <rFont val="Calibri"/>
        <family val="2"/>
        <scheme val="minor"/>
      </rPr>
      <t xml:space="preserve"> to 7</t>
    </r>
    <r>
      <rPr>
        <vertAlign val="superscript"/>
        <sz val="11"/>
        <color rgb="FF000000"/>
        <rFont val="Calibri"/>
        <family val="2"/>
        <scheme val="minor"/>
      </rPr>
      <t>th</t>
    </r>
    <r>
      <rPr>
        <sz val="11"/>
        <color rgb="FF000000"/>
        <rFont val="Calibri"/>
        <family val="2"/>
        <scheme val="minor"/>
      </rPr>
      <t xml:space="preserve"> Km on Tihu-Dumni Road.</t>
    </r>
  </si>
  <si>
    <t>Repair &amp; Maintenance of Road from Silgoshani than to Kathalbari Dowal Khola</t>
  </si>
  <si>
    <t>Repair &amp; Maintenance of Bonbhag Solmari Bank Chowk to Kasimpur</t>
  </si>
  <si>
    <t>Repair &amp; Maintenance of Phulguri LP School to Macrapara</t>
  </si>
  <si>
    <t>Repair &amp; Maintenance of Sani Mandal Road</t>
  </si>
  <si>
    <t>Repair &amp; Maintenance of Bangaon Jagara Mukalmua Road</t>
  </si>
  <si>
    <t>Repair &amp; Maintenance of Helosa to Kendubari Road</t>
  </si>
  <si>
    <t>Repair &amp; Maintenance of Chamata Barnibari Road</t>
  </si>
  <si>
    <t>Repair &amp; Maintenance of Batsor Bhalukar Tal to Bagurihati High School.</t>
  </si>
  <si>
    <t xml:space="preserve">Repair &amp; Maintenance of road from Balowa to Bagurihati Puran Basanti Pooja Khola </t>
  </si>
  <si>
    <t>Repair &amp; Maintenance of SPT Bridge No.1/1 on Mallancha Gandhinagar Palahartari Road</t>
  </si>
  <si>
    <t>Repair &amp; Maintenance of SPT Bridge No.1/1 on Bhehuwa Sissapeeth Road</t>
  </si>
  <si>
    <t>Repair &amp; Maintenance of SPT Bridge No.1/1 on Neuldoba Kalatoli Road</t>
  </si>
  <si>
    <t>Repair &amp; Maintenance of SPT Bridge No.2/1 on Mallancha Satra App. Road</t>
  </si>
  <si>
    <t>Repair &amp; Maintenance of SPT Bridge No.1/1 on Moinattal Rupnagar Road</t>
  </si>
  <si>
    <t>Repair &amp; Maintenance of Road from Mairacharai to Kornoibari Road</t>
  </si>
  <si>
    <t>Repairing &amp; Maintenance of SPT Bridge No.1/1 on Mouman Tangabari Road</t>
  </si>
  <si>
    <t>Repairing &amp; Maintenance of SPT Bridge No.2/1 on Mauman Tangabari Road</t>
  </si>
  <si>
    <t>Repairing &amp; Maintenance of SPT Bridge No.1/1 on Kompatoli Hahim Road</t>
  </si>
  <si>
    <t>Repair &amp; Maintenance of SPT Bridge No.1/1 on Navapur Boko Medical Road</t>
  </si>
  <si>
    <t>Repair &amp; Maintenance of Nagarbera Sagunbahi Road</t>
  </si>
  <si>
    <t>Repair &amp; Maintenance of Santoli Badlapathar Road</t>
  </si>
  <si>
    <t>Repair &amp; Maintenance to SPT Bridge No.1/1 Road from No. 2 Makeli to Kalitapara</t>
  </si>
  <si>
    <t>Repair &amp; Maintenance to Boko Poiranga Road</t>
  </si>
  <si>
    <t>Repair &amp; Maintenance of Chamaria Satra Approach</t>
  </si>
  <si>
    <t>Repair &amp; Maintenance of road from Chamaria to Salmara Parghat via Puthimari</t>
  </si>
  <si>
    <t>Repairs &amp; Maintenance of SPT Br. No.1/2 on Katabari to Upper Dhaniyagaon Road</t>
  </si>
  <si>
    <t>Repair &amp; Maintenance of Goroimari to Alikash Road</t>
  </si>
  <si>
    <t>Repair &amp; Maintenance of NH 37 to Dhobargaon Road</t>
  </si>
  <si>
    <t>Repair &amp; Maintenance of road from Agg Gumi to Ambari Road</t>
  </si>
  <si>
    <t>Repair &amp; Maintenance of Birpara to Karkapara Road</t>
  </si>
  <si>
    <t>Repair &amp; Maintenance of Goroimari to Choudhurypam Road</t>
  </si>
  <si>
    <t>Repair &amp; Maintenance of Gumi Chowk to Passgumi Road</t>
  </si>
  <si>
    <t>Repair &amp; Maintenance of Bihdia Makeli Road</t>
  </si>
  <si>
    <t>Repair &amp; Maintenance of Rihabari to Baikunthadham Road (Repairs to Br. Approaches of R.C.C Br. No.1/1)</t>
  </si>
  <si>
    <t>Repairs &amp; Maintenance of Mohgar to Ganakpara Road</t>
  </si>
  <si>
    <t>Repairs &amp; Maintenance of PWD Road to Kalatoli via Jorsimolu Road</t>
  </si>
  <si>
    <t xml:space="preserve">Repair &amp; Maintenance of Gumi to Hatipara Road </t>
  </si>
  <si>
    <t>Dibrugarh RR Division</t>
  </si>
  <si>
    <t>Dibrugarh Rural Road Division</t>
  </si>
  <si>
    <t>Construction of Interlocking Concrete Block Pavement for Moran Commerce College Approach Road (From Ch.0.00m to ch.709.00m</t>
  </si>
  <si>
    <t>Ananda Bazar to dholai T.E.</t>
  </si>
  <si>
    <t>Latakandi Aenakhal Road up to Katlicherra Hospital Tiahali</t>
  </si>
  <si>
    <t>Lalacherra Rupacherra Road</t>
  </si>
  <si>
    <t>Latakandi Aenakhal Road upto Amtola</t>
  </si>
  <si>
    <t>Chargbil Kalacherra Road</t>
  </si>
  <si>
    <t>Ranchandi Quarry Road to Koiya T.E.</t>
  </si>
  <si>
    <t>Ranchandi quarry Road</t>
  </si>
  <si>
    <t>NH-154 to Gangpar to Dhumkar(Satsanga)</t>
  </si>
  <si>
    <t>NH-53 to Algapur Mohanpur Road via North Narainanpur</t>
  </si>
  <si>
    <t>Serispore Sonbeel Road</t>
  </si>
  <si>
    <t>Serispore Kalibari Bazar Road</t>
  </si>
  <si>
    <t>Katlicherra M. V School to Katlicherra Bazar</t>
  </si>
  <si>
    <t>Matijuri Safetybrojopur Road</t>
  </si>
  <si>
    <t>Lala Lalamukh Road</t>
  </si>
  <si>
    <t>M A Road to Kacharpur Factory</t>
  </si>
  <si>
    <t>Dholai Molai to Baruncherra Road</t>
  </si>
  <si>
    <t>PWD Colony Approach Road &amp; PWD Division's office Compass</t>
  </si>
  <si>
    <t>NH-154 to Lala Town</t>
  </si>
  <si>
    <t>Project E-Road</t>
  </si>
  <si>
    <t>Zankibazar (NH-154) to Padlapunjee</t>
  </si>
  <si>
    <t>Repairs and Maintenance of "Malputa-ghat Durga Puja Idles immersing point" at Morigaon (Basnaghat)</t>
  </si>
  <si>
    <t>Repairs and Maintenance of "Moirabari Rly. Station Durga Puja idless immersing point" at Mairabari (after Puja)</t>
  </si>
  <si>
    <t>Repairs and Maintenance of "Kalibari Durga Puja Idles immersing point" at Moirabari (during Puja)</t>
  </si>
  <si>
    <t>Repairs and Maintenance of "Lalighat Durga Puja Idles immersing point" at Lahorighat</t>
  </si>
  <si>
    <t>Repairs and Maintenance of "Buragaon Durga Puja Idles immersing point" at Buragaon</t>
  </si>
  <si>
    <t xml:space="preserve">A.R. to Road from Datialbari to Hogultali </t>
  </si>
  <si>
    <t>Sibsagar RR Division</t>
  </si>
  <si>
    <t>Repairs to Kerimerigarh (Ch.0.00m to 2000.00m)</t>
  </si>
  <si>
    <t>Repairs to Thanor Ali (Ch.0.00m to 2000.00m)</t>
  </si>
  <si>
    <t>Repairs to Taimua Ali (Ch.0.00m to 4000.00m)</t>
  </si>
  <si>
    <t>Repairs to Joirapar Ali (Ch.0.00m to 2000.00m)</t>
  </si>
  <si>
    <t>Repairs to Gohain Ali (Ch.0.00m to 1200.00m)</t>
  </si>
  <si>
    <t>Repairs to Borpatra Ali (Ch.0.00m to 2000.00m)</t>
  </si>
  <si>
    <t xml:space="preserve">Repairs of SPT Foot Br. No.1/1 Near ASTC at Nagaon </t>
  </si>
  <si>
    <t>Repair and maintenance of SPT Foot Br. No.1/1 Near Nagaon Girls College Nagaon</t>
  </si>
  <si>
    <t>Repair and maintenance of SPT Foot Br. No.1/1 on Law College App. Road</t>
  </si>
  <si>
    <t>Bongaigaon RR Division</t>
  </si>
  <si>
    <t>Repairs &amp; Maitenance of RLY Collony Daily Market approach Road to Bongaigaon College Road in connection with the ensuing Durga Puja Festival.</t>
  </si>
  <si>
    <t>Repairs and maintenance to roads from NSC to Dolaigaon Kukumari Road via office of PWD road Division by providing (WBM Patch work, PC&amp;SC works) (Ch.from 0.00m to 500m)</t>
  </si>
  <si>
    <t>Repairs and maintenance of NSC to Dolaigaon Kukurmari Road via echo Park Circuit House &amp; IOC</t>
  </si>
  <si>
    <t>Repairs to damaged road surface on Salbari Bongaigaon Road in 11th Km (from Ch.10120.00m to ch.10155.00m) under forth coming Durga Puja</t>
  </si>
  <si>
    <t>Repairs to damaged side berm at 17th Km of Salbari Bongaigaon Road under Forth Coming Durga Puja (Providing Paved Shoulder and Surface dreain from Ch.16500.00 to Ch.17000.00m)</t>
  </si>
  <si>
    <t>Repairs to damaged Cul. no.11/1 on Salbari Bongaigaon Road under forth coming Durga Puja</t>
  </si>
  <si>
    <t>Repairs &amp; Maintenance of Salbari Bongaigaon Road, CH from 15th to 16th Km in connection with the ensuing Durga Puja Festival.</t>
  </si>
  <si>
    <t>Repairing and Maintenance of SPT Br. No.2/1 on  Dholmora to Durgamari Road</t>
  </si>
  <si>
    <t>Repairing and Maintenance of Mulagaon Chengmari Road embankment by Bamboo spur and palisading from Ch.8520.00m to 8720.00m)</t>
  </si>
  <si>
    <t xml:space="preserve">Maintenance &amp; Repair of Mulagaon Chengmari Road under 32 Bongaigaon </t>
  </si>
  <si>
    <t>Construction of Bamboo Foot Bridge (including preparing the approached road) on Basugaon Ghilaguri road</t>
  </si>
  <si>
    <t>Repairing and Maintenance of Dholamara -Durgapur Road by sand gravelling (Chainage1000.00m to 1500.00m)</t>
  </si>
  <si>
    <t>Repairing and Maintenance of SPT Bridge No.11/1 on Talguri Basugaon Road</t>
  </si>
  <si>
    <t xml:space="preserve">Repair and Maintenance of road from Athugaon to Dangtol </t>
  </si>
  <si>
    <t>Golaghat SR Division</t>
  </si>
  <si>
    <t>Improvement of Kalyan Ashram Area including approach road for the 19th Annual conference of "Krishna Guru International Spritual Youth Forum" on October 2016 at Bokakhat (Ch.0.00m to ch.105.00m)</t>
  </si>
  <si>
    <t>Guwahati City Division No.I</t>
  </si>
  <si>
    <t>Repairs and Rehabilitation of Rupnagar Birubari Road (Providing BUSG OGPS and Seal Coat)</t>
  </si>
  <si>
    <t>Repairs of Road from N.G. Mandakata Road</t>
  </si>
  <si>
    <t>Repairs &amp; Rehabilitation of RCC and Stone massonry drain from Gambhir Medhi LP School to Sualkuchi Srihati road via Ganesh Das High School and through BRMS College campus.</t>
  </si>
  <si>
    <t xml:space="preserve">Drain work </t>
  </si>
  <si>
    <t>Repairs and Reconstruction of Kukurmutajan at Sualkuchi.</t>
  </si>
  <si>
    <t>Repairs to Road &amp; Bridge (Kulhati Durga Mandir to Bor-Dadhi from ch.0.00m to ch.800.00m)</t>
  </si>
  <si>
    <t>Repairs &amp; Maintenance to Road from Naampara to Hirapara at Ramdia Mouza (from ch.0.00m to 400.00m)</t>
  </si>
  <si>
    <r>
      <t>Repairing &amp; Maintenance of connecting SPT  Bridge No. 1/1 over Kolajol River on Sessa Changsari Road at 14</t>
    </r>
    <r>
      <rPr>
        <vertAlign val="superscript"/>
        <sz val="11"/>
        <color rgb="FF000000"/>
        <rFont val="Calibri"/>
        <family val="2"/>
        <scheme val="minor"/>
      </rPr>
      <t>th</t>
    </r>
    <r>
      <rPr>
        <sz val="11"/>
        <color rgb="FF000000"/>
        <rFont val="Calibri"/>
        <family val="2"/>
        <scheme val="minor"/>
      </rPr>
      <t xml:space="preserve"> km over River Kalajal</t>
    </r>
  </si>
  <si>
    <t>Repairing &amp; Maintenance to Kulhati Bongshor PWD Road  to Jyotish Das House (Puranbari) Road from ch.0.00m to ch.375.00m</t>
  </si>
  <si>
    <t xml:space="preserve"> Repairing &amp; Maintenance of Stretches of Drain at Hajo Gayantola to Madhab Mandir Road </t>
  </si>
  <si>
    <t>Repair &amp; Maintenance to Road from Hajo Nalbari PWD Road to Kothalghopa L.P &amp; M.E School (from ch.0.00m to 965.00m)</t>
  </si>
  <si>
    <t>Repair &amp; Maintenance to Road from Sarula Kali Mandir across village upto Barlah Hira jaan (from ch.0.00m to 2000.00m)</t>
  </si>
  <si>
    <t>Repairing &amp; Maintenance of Road from Baushi LP School to Har Gauri Mandir gate via Baushi from ch.0.00m to 1602.00m, T/Length=1602.00m</t>
  </si>
  <si>
    <t>Repairing &amp; Maintenance of Road from Hajo PWD Road to Abhaypur PWD Road (Gerua Abhaypur Road) from ch.0.00m to ch.441.00m</t>
  </si>
  <si>
    <t>Repairing &amp; Maintenance of Road from Kulhati Puranbari to Hajo Bongsor Road via Goraghat from ch.0.00m to ch.1080.00m &amp; from ch.375.00m to ch.620.00m on Kulhati Puranbari Road, T/Length =1325.00m)</t>
  </si>
  <si>
    <t>Repairing &amp; Maintenance to road from  Ramdia Komartola Gopi Ballav's Satra to Majarkur L.P School via Girls HS School (from Ch.0.00m to 900.00m)</t>
  </si>
  <si>
    <t>Repair &amp; Maintenance to Road from Mahim Bez Baruah's Shop of Milpara Road to Pramod Bezbaruah House via Na-Saster (from ch.0.00m to 700.00m)</t>
  </si>
  <si>
    <t>Repairing &amp; Maintenance of  Road from Arunodoy Jatia Vidyalaya via Gopal Satra upto Harihar Mandir Japia</t>
  </si>
  <si>
    <t>Repairing &amp; Maintenance to Road from Tarisupa Embankment via Dukhutimukh.</t>
  </si>
  <si>
    <t>Repairing &amp; Maintenance of Kulhati Ahotguri Road from ch.0.00m to ch 882.00m</t>
  </si>
  <si>
    <t xml:space="preserve">Repairs &amp; Maintenance to Dr. Binoy Tamuli Path </t>
  </si>
  <si>
    <t>Repairs &amp; Maintenance to Bakul Bon Bye Lane from Khanapara (Koinadhara) to L.G.B.I Airport Road at Dhalbhoma</t>
  </si>
  <si>
    <t>Repairs &amp; Maintenance to Jay Charan Path (Ch 0.00m to Ch 200.00m &amp; Ch 290.00m to Ch 480.00m)</t>
  </si>
  <si>
    <t xml:space="preserve">Repairs &amp; Maintenance to Nabajyoti Club to Patowaripara Path </t>
  </si>
  <si>
    <t xml:space="preserve">Repairs &amp; Maintenance to Sishu Kalyan to Sanskrit College Path </t>
  </si>
  <si>
    <t xml:space="preserve">Repairs &amp; Maintenance to Beharbari Khangkhuwa path </t>
  </si>
  <si>
    <t xml:space="preserve">Repairs &amp; Maintenance to Karbi path no 2 (Remaining portion) </t>
  </si>
  <si>
    <t>Repairs &amp; Maintenance to Sundarbari Namghar path bye lane -1</t>
  </si>
  <si>
    <t xml:space="preserve">Repairs &amp; Maintenance to Pachim Boragaon Juri Path </t>
  </si>
  <si>
    <t xml:space="preserve">Repairs &amp; Maintenance to Tetelia Namghar Path </t>
  </si>
  <si>
    <t>Repairs &amp; Maintenance to Timber Foot Bridge No 1/1 at State Forest Sluice Gate Road to Boripara</t>
  </si>
  <si>
    <t xml:space="preserve">Repairs &amp; Maintenance to Belguriapara Namgarh Path </t>
  </si>
  <si>
    <t>Repairs &amp; Maintenance to SPT Br No 1/2 on Muduki Lungsai Road</t>
  </si>
  <si>
    <t>Repairs &amp; Maintenance to SPT Br No 1/3 on Muduki Lungsai Road</t>
  </si>
  <si>
    <t>Repair &amp; Maintenance of Matekhar M.V.School Road (SPT Br No 1/2)</t>
  </si>
  <si>
    <t>Repair &amp; Maintenance of Muduki Ranibari Road (Rep of SPT Br No 1/2)</t>
  </si>
  <si>
    <t>Repair &amp; Maintenance of Sanpara MV School to Jharobari Block approach Road via Shanpara Namgarh</t>
  </si>
  <si>
    <t>Repair &amp; Maintenance of Shikarhati Sanpara Road</t>
  </si>
  <si>
    <t>Repair &amp; Maintenance of Satpur Berigaon Road</t>
  </si>
  <si>
    <t>North G.SR Dvn</t>
  </si>
  <si>
    <t>Repairing &amp; Maintenance of Madhabdev Nagar road.</t>
  </si>
  <si>
    <t>Repairing &amp; Maintenance of Pub Madhabdev Nagar road</t>
  </si>
  <si>
    <t>Improvement of Green Valley School Appraoch Road at Lankeswar (L=300.00M)</t>
  </si>
  <si>
    <t>Maintenance and Repairing of Gyan Path at Kheraikuchi (L=98.00m)</t>
  </si>
  <si>
    <t>Painting of steel surfaces of Bug bridge No.3/2 on Kamalpur Morrowa Road</t>
  </si>
  <si>
    <t>Repairing &amp; Maintenance of Merkuchi Debachara Baganpara Road (Ch. 6000.00m to Ch. 7800.00m)</t>
  </si>
  <si>
    <t>Repairing &amp; Maintenance of Barama kaithalkuchi Road (BTAD Part)</t>
  </si>
  <si>
    <t>Repairing &amp; Maintenance of Kumarikata Jalah Road from Baganpara to Dirring River Bridge.</t>
  </si>
  <si>
    <t>Repairing &amp; Maintenance of Dhamdhama Angardhowa Road</t>
  </si>
  <si>
    <t>Repairing &amp; Maintenance of Kaithalkuchi Barama Subankhata (KBS) Road (Ch. 0.00m to Ch. 4100.00m)</t>
  </si>
  <si>
    <t>Repairing &amp; Maintenance of Tihu Haribhanga Sandheli Sahpur Road (THSS) (Ch. 2500.00m to Ch. 6250.00m)</t>
  </si>
  <si>
    <t>Mushalpur (R&amp;B ) Division</t>
  </si>
  <si>
    <t>Repairing of Sashipur to Patkijuli  Hospital Road</t>
  </si>
  <si>
    <t>Repairing of Darrangamela Bazar Road</t>
  </si>
  <si>
    <t>Construction of majdia Chechapani Road (Zero Point Kandulimara to Ananda Bazar-Katahbari -kalepar Road)</t>
  </si>
  <si>
    <t>Dhubri Rural Road Division</t>
  </si>
  <si>
    <t>Repair  &amp; Maintenance of  Patakata Tiniali to Dawakandi halholi Road (Ch. 0.00m to Ch. 2000.00m)</t>
  </si>
  <si>
    <t>Repair  &amp; Maintenance of  Ravatary Medortary road (Ch. 8200.00m to Ch. 9200.00m)</t>
  </si>
  <si>
    <t>Repair  &amp; Maintenance of Bondihana Majerchar Road(Reprs to SPT Br. N o. 7/1)</t>
  </si>
  <si>
    <t>Construction of Salkata to Bhagnikanda Road(Ch. 0.00m to 320.00m)</t>
  </si>
  <si>
    <t>Extention of Road from Birsing Natun Bazar to Birsing Parghat Road(Ch. 320.00m to 1920.00m)</t>
  </si>
  <si>
    <t>Construction of Bondihana Majerchar Road (From Ch. 2700.00m to 4950.00m) by ICBP &amp; Box Cell Culvert</t>
  </si>
  <si>
    <t>Maintenance &amp; Repair to Road from NH- 31 Matiabog to Silairpar Bazar road (Ch. 1000.00m to Ch. 3400.00m)</t>
  </si>
  <si>
    <t>Maintenance &amp; Repair to Road from NH- 31 at Targhat to Dalsingheralga (From Madaikhali to Dalsingheralga) (Ch. 0.00m to ch. 1400.00m)</t>
  </si>
  <si>
    <t>Construction of Road from Beguntoli BUG Bridge Approach to 5th km of Madaikhali Gauripur Road via 2435 No. Khewarpar Beguntoli L.P. School. (Ch. 0.00m to Ch. 1280.00m)</t>
  </si>
  <si>
    <t>Construction of Gauripur Moterjhar Road (Ch. 5000.00m to Ch. 5320.00m)</t>
  </si>
  <si>
    <t>Construction of Khudimari Dumardaha kalahat Binnachara road (from kurirpar library to Khatamari) (Ch. 6600.00m to Ch. 7100.00m)</t>
  </si>
  <si>
    <t>Construction of road from Panbari to Chitalkati (Ch. 1500.00m to Ch. 2500.00m)</t>
  </si>
  <si>
    <t>Repairing  &amp; Maintenance of  Hallidayganj Mankachar Road (Ch. 0.00m to Ch. 4000.00m) &amp; (Ch.6000.00m to ch. 11500.00m)</t>
  </si>
  <si>
    <t xml:space="preserve">Repair  &amp; Maintenance of  SPT Bridge No. 2/1, 3/1 &amp; 5/1 on Diara Pipulbari Road </t>
  </si>
  <si>
    <t>Repair  &amp; Maintenance of  SPT Bridge No. 1/1 Shalibhui Gopalpur Road</t>
  </si>
  <si>
    <t>Dhubri RR Divn</t>
  </si>
  <si>
    <t>Repair  &amp; Maintenance of HM Road to Kalairalga PMGSY Road.</t>
  </si>
  <si>
    <t>Repair of Road from HM Road  to Kanaimara via  Dayerchar (Ch. 0.00m to 2500.00m &amp; 5650.00m to 6350.00m</t>
  </si>
  <si>
    <t>Repairing  &amp; Maintenance of  Road from APS Road at Jangal Chariali to Pankata (Ch. 0.00m to Ch. 3200.00m)</t>
  </si>
  <si>
    <t>Repair of Kutirighat Pathuria Road</t>
  </si>
  <si>
    <t>Construction of Road from Manik Sarkar High School to Fulerchar ME School via Medical Sub- Centre</t>
  </si>
  <si>
    <t>Repairs &amp; Maintenance of Nagaon Buragaon Road (From Ch. 44000.00m to 47000.00m)</t>
  </si>
  <si>
    <t>Morigaon RR Divn</t>
  </si>
  <si>
    <t>Repairs &amp; Maintenance of Lachanabori to Ulubari via Beloguri</t>
  </si>
  <si>
    <t>Repairs &amp; Maintenance of Borchola Kacharibori to Titatola road</t>
  </si>
  <si>
    <t>Repair &amp; Maintenance of SPT Br. No. 1/1 on Sabkhati to Nagabondha via Mohmari</t>
  </si>
  <si>
    <t>Repairs &amp; Maintenance of Dewaguri Batobari</t>
  </si>
  <si>
    <t>Repairing &amp; Maintenance of Nagabandha to Nagabandha College Road</t>
  </si>
  <si>
    <t>Repairs &amp; Maintenance of SPT Br. No. 2/1 on Garapar Phalihamari Road</t>
  </si>
  <si>
    <t>Repairing &amp; Maintenance of Hahchara to Ulubari road</t>
  </si>
  <si>
    <t xml:space="preserve">Repairs &amp; Maintenance of Autolabori to Chetuakhaiti </t>
  </si>
  <si>
    <t>Repairing &amp; Maintenance of Tinsukia to Dakhin Autalabori Road(Ch. 0.00m to Ch. 1500.00m)</t>
  </si>
  <si>
    <t>Repairs &amp; Maintenance of Niz Gerua to Hindu- Japori Road (from Ch. 5000.00m to Ch. 10000.00m)</t>
  </si>
  <si>
    <t>Repairs &amp; Maintenance of SPT br. No. 2/1 on Banmuri beel road</t>
  </si>
  <si>
    <t>Repairs &amp; Maintenance of SPT Br. No. 2/1 on Barunguri road.</t>
  </si>
  <si>
    <t>Dhemaji Rural Road Division</t>
  </si>
  <si>
    <t>NH-15 at nalonipam to Tulsibari police reserve (Assam fire Service) road</t>
  </si>
  <si>
    <t>Janajati path at Tulsibari road leading to banamali Pegus and other residence</t>
  </si>
  <si>
    <t>Lily Cinema Hall to Civil Hospital road near Gajen chetia's residence</t>
  </si>
  <si>
    <t>Dhemaji Bangalmari PWD road to Na- pam Harimandir</t>
  </si>
  <si>
    <t>Machkhowa Hatigarh Road to Chengelipathar Road (Ch. 0.00m to Ch. 850.00m)</t>
  </si>
  <si>
    <t>Panchali to Tekjuri H.S. tiniali</t>
  </si>
  <si>
    <t>Dhemaji H.S. tiniali to alok Nagar (Ch. 0.00m to Ch. 230.00m)</t>
  </si>
  <si>
    <t xml:space="preserve">NH- 15 at Telijan Bus Terminal tiniali to Moumari Pakhi uyan road </t>
  </si>
  <si>
    <t>NH- 15 at Nagakhelia Harimandir Connection Road to Girindra Tamuli's residence</t>
  </si>
  <si>
    <t>Railway Station Road to Jiban Das's residence</t>
  </si>
  <si>
    <t>Nimatichuk bye-pass link road via Jiten chutia's residence</t>
  </si>
  <si>
    <t>Kulapathar Road to Rly Stn. Road near dhemaji College boy's Hostel</t>
  </si>
  <si>
    <t>NH-15 to cheni gogoi's Colony</t>
  </si>
  <si>
    <t>Borpaoria to Puspa Chutia's residence</t>
  </si>
  <si>
    <t xml:space="preserve">Aradhal to borgaon Tiniali via bapuchang Tiniali </t>
  </si>
  <si>
    <t>Na- pam Baruah chuk to Khajuah tiniali Road</t>
  </si>
  <si>
    <t>Tulsibari Police Reserve Tiniali to tulsibari Road</t>
  </si>
  <si>
    <t>Hechulipam to Dihingia block Road to Chengelipathar Road (Ch. 4600.00m to Ch. 5000.00m)</t>
  </si>
  <si>
    <t xml:space="preserve">Dhemaji  Bangalmari Road at Kapauhua Tiniali to Bor namghar Road (Ch. 0.00m to ch. 380.00m) </t>
  </si>
  <si>
    <t>NH- 15 at Khajua to Majgaon road (Ch. 0.00m to ch. 2350.00m)</t>
  </si>
  <si>
    <t>Juktali chariali to Bhutorbari via gutung Na- Pam Road (Ch. 0.00m to ch. 2700.00m)</t>
  </si>
  <si>
    <t>approach road from NH-52 to Teachers colony road</t>
  </si>
  <si>
    <t>Hatipara to Lakhimpur Road</t>
  </si>
  <si>
    <t>Repair and Maintenance of Batgharia (Singimari) to Jiadhal Road (Ch. 0.00m to Ch. 18.00m)</t>
  </si>
  <si>
    <t>Repair and Maintenance of Mayang Narah Road</t>
  </si>
  <si>
    <t>Repair and Maintenance of NH-52 to Station feeder Road via DC's Residence Road (Ch. 0.00m to 530.00m)</t>
  </si>
  <si>
    <t>Repair  and Maintenance of Irrigation Colony Road</t>
  </si>
  <si>
    <t>Repair and Maintenance of Milon Nagar Road</t>
  </si>
  <si>
    <t>Repair and Maintenance of NH-15 at Nalonipam to Tulsibari Police Reserve(Assam Fire Service) Road</t>
  </si>
  <si>
    <t>Repair and Maintenance of NH-52 at Telijan Bus Terminal Tiniali to Pakhiudyan Road</t>
  </si>
  <si>
    <t xml:space="preserve">Repairing Maintenance of Road from Bengenagarh to Noikush (Ch. 7000.00m to Ch. 7400.00m) </t>
  </si>
  <si>
    <t xml:space="preserve">Repair/Maintenance of seujipathar to Yedut gaon (Ch. 0.00m to 685.00m) </t>
  </si>
  <si>
    <t xml:space="preserve">Repairs/Maintenance of SBG Road </t>
  </si>
  <si>
    <t>Repairing/ Maintenance of Road from Khalihamari to Butikur Road for 2016-17.</t>
  </si>
  <si>
    <t xml:space="preserve">Construction of Road from NH- 37 at Birah Bebejia to Nagaon Zilla Eaksaran Bhagawati Samajh Namghar </t>
  </si>
  <si>
    <t>Maintenance &amp; Repair of Haibargaon Senchowa Mowamari Kuh Bebejia Road</t>
  </si>
  <si>
    <t>Maintenance &amp; Repair of Nagaon Dakhinpat Road to Baidyatup</t>
  </si>
  <si>
    <t>Maintenance &amp; Repair of Dhing Road at Simoluguri to Kachamari Road</t>
  </si>
  <si>
    <t>Maintenance &amp; Repair of NH-37 Tokolai Bebejia (Near Khagorijan Block) to Nagaon Barapujia Road</t>
  </si>
  <si>
    <t>Maintenance &amp; Repair of Pathori Chariali to Nagaon Morikollong Nonoi Road</t>
  </si>
  <si>
    <t>Maintenance &amp; Repair of Nagaon Dakhinpat road to Milanpur (Namghar Side) to Baidyatoop</t>
  </si>
  <si>
    <t>Maintenance &amp; Repair of  Gomothagaon Ghagarial Road</t>
  </si>
  <si>
    <t xml:space="preserve">Maintenance &amp; Repair of  Nagaon Dhing Road to Kawaimari </t>
  </si>
  <si>
    <t>Maintenance &amp; Repair of  Dakarghat Village Road</t>
  </si>
  <si>
    <t>Maintenance &amp; Repair of  Purnakanta Rajkhowa Path</t>
  </si>
  <si>
    <t>Maintenance &amp; Repair of  Bebejia Bangthaigaon  Road</t>
  </si>
  <si>
    <t>Maintenance &amp; Repair of  Bebejia Jamuguri Namati Kujidah College Road.</t>
  </si>
  <si>
    <t>Maintenance &amp; Repair of  Lalchand Todi Mill road(Remaining portion)</t>
  </si>
  <si>
    <t>Repair &amp; Maintenance of N. Ahmed Road (Dhakaipatty Road)</t>
  </si>
  <si>
    <t>Repair &amp; Maintenance of Bhugeswari Phukanani Road Amolapatty</t>
  </si>
  <si>
    <t>Repair &amp; Maintenance of Bhula Baruah Road (ASTC Junction Point to Kollong River Bank)</t>
  </si>
  <si>
    <t>Repair &amp; Maintenance of Park Road</t>
  </si>
  <si>
    <t>Repair &amp; Maintenance of NH-37 Haiborgaon State Road to Dakhin Haiborgaon Namghar Path.</t>
  </si>
  <si>
    <t>Repair &amp; Maintenance of Old NH-37 Nagaon College Police Point to Dimaruguri  &amp; Nagaon college Police Point to Lakhinagar Chariali</t>
  </si>
  <si>
    <t>Repairing of ADP RCC Bridge  over River Kollong.</t>
  </si>
  <si>
    <t>Repair &amp; Maintenance of RKB Road (Widening both side)</t>
  </si>
  <si>
    <t>Repair &amp; Maintenance of Girls College Approach Road</t>
  </si>
  <si>
    <t>Repair &amp; Maintenance of Old A.T. Road from Haibargaon Thana to Sh-3.</t>
  </si>
  <si>
    <t>Repair &amp; Maintenance of Smachanghat Road (Teliapatty RCC Br. App to Amulapatty Siva Mondir)</t>
  </si>
  <si>
    <t>Repair &amp; Maintenance of Nagaon Press club Road</t>
  </si>
  <si>
    <t>Repair &amp; Maintenance of Pranab nagar Road</t>
  </si>
  <si>
    <t>Repairing of Railling of RCC(Lover) Bridge over River Kollong.</t>
  </si>
  <si>
    <t>Repair &amp; Maintenance of N.G. Mill to Chandmari Bye lane (Teliapatty)</t>
  </si>
  <si>
    <t>Repair &amp; Maintenance of Santipur Road</t>
  </si>
  <si>
    <t>Repair &amp; Maintenance of Lakhimi Path (Lakhinagar)</t>
  </si>
  <si>
    <t>Repair &amp; Maintenance of N. Ahmed Road(Near Civil Hospital( to K.K. Das Road.</t>
  </si>
  <si>
    <t>Repair &amp; Maintenance of M.D. Road (Haibargaon Girls H.School) to ASTC foot Br. Via kollong bank.</t>
  </si>
  <si>
    <t>Improvement of Nagaon Bhuragaon Road from 1st Km to 16th km (Repairing &amp; Renovation of Assam Type residential Govt. Quarter (Surveyers Quarter No. II) occupied by Senior Asstt. by sri kamal Baruah .</t>
  </si>
  <si>
    <t>Maintenance &amp; Repairs to Nagaon- Bhuragaon Road (SH-47) from Ch. 0.00m to 16000.00m (Nagaon to Bordowa) .</t>
  </si>
  <si>
    <t>Repairing  &amp; Maintenance of  Kacharihat to Ghewmari BSF Camp Road (Ch.400.00m to ch. 5100.00m)</t>
  </si>
  <si>
    <t>Repair  &amp; Maintenance of  Kismat Hasdaha Silghagri Road (Ch.3600.00m to ch. 6100.00m)</t>
  </si>
  <si>
    <t>Repairing  &amp; Maintenance of  Dhubri Patamari Road.(Remaining Length)</t>
  </si>
  <si>
    <t>Repairing  &amp; Maintenance of  road from Dhubri Jhagrarpar Gauripur to Gauripur Kalahat via Simlakandi (Ch.300.00m to ch. 3600.00m)</t>
  </si>
  <si>
    <t>Repairing  &amp; Maintenance of  Gauripur Kalahat via Rowa Road (Ch.2400.00m to ch. 6600.00m)</t>
  </si>
  <si>
    <t>Construction of Road from 4th Km of Dhubri Jhagrarpar Gauripur Road to Jhagrarpar Pt. IV via 1384 No. Jhagrarpar LP School</t>
  </si>
  <si>
    <t>Maintenance &amp; Repairing of Barkanda Sapatgram Road (from Ch. 3500.00m to Ch. 8000.00m)</t>
  </si>
  <si>
    <t>Maintenance &amp; Repairing of Fakiragram Sapatgram Road(from Ch. 4000.00m to Ch. 7000.00m)</t>
  </si>
  <si>
    <t>Repairs  &amp; Maintenance of Krishna Nagar Kajaikata Hudur Char Road(Ch. 6500.00m to 8000.00m)</t>
  </si>
  <si>
    <t>Repairs &amp;  Maintenance of Bilasipara IB Sonkosh NH Point Road (from Ch. 4500.00m to Ch. 8000.00m)</t>
  </si>
  <si>
    <t>Construction of Ruturhat to Kuwarpar via Borogaon (Ch. 0.00m to 1550.00m)</t>
  </si>
  <si>
    <t>Repairing of Bridge approaches of RCC Bridge No. 3/1 on Nayahat to Dubachuri Road.</t>
  </si>
  <si>
    <t>Construction of Sataguri to Piazbari Road (from Ch. 1500.00m to 2360.00m)</t>
  </si>
  <si>
    <t>Construction of Road from 9th km of BS road to Saltari (Ch. 0.00m to Ch. 1000.00m)</t>
  </si>
  <si>
    <t>Construction of Ranigonj to Dhanpur Road (From Ch. 3000.00m to 4200.00m</t>
  </si>
  <si>
    <t>Construction of Road from 6th km of B.S. Road to Chaurarvita        ( Ch. 35000.00m to 4500.00m</t>
  </si>
  <si>
    <t xml:space="preserve">Dhubri Rural Road Division
</t>
  </si>
  <si>
    <t>Repairs to Kaldoba West Bengal Border Road (Ch. 4500.00m to Ch. 9000.00m)</t>
  </si>
  <si>
    <t>Repairs to Road from NH-31 (Assam More) to Koimari  (Ch.0.00m to Ch. 650.00m)</t>
  </si>
  <si>
    <t>Repairs to Road from NH-31  to Halakura to Chagolia Boxirhat Road   (Ch.0.00m to Ch. 4000.00m)</t>
  </si>
  <si>
    <t>Repairs to Road from NH-31  to Bhangaduli via Progati College.</t>
  </si>
  <si>
    <t>Extention of Road from NH-31 (Bhaibazar) to Pokalagi PMGSY Road.(Ch. 2330.00m to Ch. 3130.00m)</t>
  </si>
  <si>
    <t>Improvement of 8th Km of G.K. Road to 10th km of G.K. Road near Harirhat via Manahsa Mandir</t>
  </si>
  <si>
    <t xml:space="preserve">Improvement of NH-31 (Tollgate Chariali) to old NH Uttar Tokrerchara Road. </t>
  </si>
  <si>
    <t>Improvement of road from 3rd km of ASS Road at Amtola to 3rd km of Belguri Satrasal Road via Pabhor Chora Road.(from Ch. 0.00m to Ch. 825.00m)</t>
  </si>
  <si>
    <t>Improvement of road from Old NH near Paglarpat M.V.. School to Radhagobinda Mandir via Gauranga Choudhary House</t>
  </si>
  <si>
    <t>Improvement of road from NH-31  to Bidyardabri road to Boterhat via Bikash Master House(from Ch. 0.00m to Ch. 800.00m)</t>
  </si>
  <si>
    <t>Extention of Road from 24th Km of D.K. road to Uzan Petla Pt.I Ch. 2500.00m to Ch. 3340.00m)</t>
  </si>
  <si>
    <t>Improvement of road from NH-31  at Bottola to Dugdhan Member House</t>
  </si>
  <si>
    <t xml:space="preserve">Jorhat Rural Rd Divn </t>
  </si>
  <si>
    <t xml:space="preserve">Jorhat Rural Road Division </t>
  </si>
  <si>
    <t>Construction of Sankardev Nagar 
Namghar Road (Ch.0.00m to Ch.60.00m)</t>
  </si>
  <si>
    <t>Guwahati City Division No-I</t>
  </si>
  <si>
    <t>Consultancy service for preparation 
of Detail Project Report (DPR) for construction of 2-lane flyover at the intersection of Serrabhati on Guwahati Garbhanaga Road in Guwahati</t>
  </si>
  <si>
    <t>Guwahati City Division No-II</t>
  </si>
  <si>
    <t>Construction of Flyover at the intersection of Super Market on GS Road</t>
  </si>
  <si>
    <t>Repairs and Maintenance of Khumtai TE to Bogpara Road for Durga Puja Festival.(Ch.0.00m to ch.1210.00m)</t>
  </si>
  <si>
    <t>Repairs and Maintenance of Doomardolong TE Road for Durga Puja Festival (Ch.0.00m to ch.1015.00m)</t>
  </si>
  <si>
    <t xml:space="preserve">Lakhimpur Rural Rd Divn </t>
  </si>
  <si>
    <t xml:space="preserve">Lakhimpur Rural Road Division </t>
  </si>
  <si>
    <t>Repairs &amp; Maintenance of Bogolijan Road to E &amp; D Dyke (From Ch.0.00m to Ch.800.00m) (L=0.800Km)</t>
  </si>
  <si>
    <t xml:space="preserve">Nalbari 
State Rd Divn
</t>
  </si>
  <si>
    <t xml:space="preserve">Nalbari 
State Road Division
</t>
  </si>
  <si>
    <t>Repairs of Mechanical Workshop approach Road by W.B.M &amp; Interlocking Paver block. (Due to urgent repair for “RASH MAHOTSHAV”)</t>
  </si>
  <si>
    <t>Repairs to Station Fedder Road(Due to urgent repair for “RASH MAHOTSHAV”)</t>
  </si>
  <si>
    <t>Repairs of Old N. T. Road to Mala Bakary. (Due to urgent repair for “RASH MAHOTSHAV”)</t>
  </si>
  <si>
    <t xml:space="preserve">Nalbari Rural Rd Divn </t>
  </si>
  <si>
    <t xml:space="preserve">Nalbari Rural Road Division </t>
  </si>
  <si>
    <t>Repairing of Nalbari-Kamarkuchi from P.N.C. Road to Basanti Bhaban (From Ch.0.00m to Ch.400.00m)</t>
  </si>
  <si>
    <t>Repairing &amp; Maintenance Estimate of NH-15 to Ghogra T.E Road (WBM, PC &amp; SC)</t>
  </si>
  <si>
    <t>Repair &amp; Maintenance of Rangapara to Hahchura (NH-15 Khelmati) Road (S.D.B.C, Patch repair etc.)</t>
  </si>
  <si>
    <t>Repairing &amp; Maintenance of B.R. Dutta Road (PC &amp; SC, Patch repair etc.)</t>
  </si>
  <si>
    <t>Maintenance&amp; Repairing of 19th Mile to Baligaon Medical Sub-Center (E/Work, GSB, WBM, ICBP)</t>
  </si>
  <si>
    <t>Repairing &amp; Maintenance of Baligaon Mirigaon Road (Earth Work, GSB, WBM Mill &amp; ICBP)</t>
  </si>
  <si>
    <t>Repairing &amp; Maintenance of Pungpani to Debendra Nagar Road (Providing earth work, GSB, WBM-II, WBM-III, PC &amp;SC HP Culvert etc.)</t>
  </si>
  <si>
    <t>Repairing and Maintenance of  Bindukuri Rangapara Road to Nagapather Road and repairing of SPT Bridge No.1/1 (Providing earth work, GSB, WBM-II, WBM-III, PC &amp; SC etc.)</t>
  </si>
  <si>
    <t>Repairing and Maintenance of  Hatidubi to Khelmati Road (SDBC , Patch repair etc.)</t>
  </si>
  <si>
    <t>Repairing and Maintenance of Dhendai T.E. to Sonajuli T.E. Factory Road (SDBC, Patch repair etc.)</t>
  </si>
  <si>
    <t>Construction of road from 3rd Km of Kekokuli Rajgarh to Panchayat office via Sub Centre road ( From Ch.0.00m to ch.1940.00m) By providing Interlocking Concrete Block Pavement (ICBP)</t>
  </si>
  <si>
    <t>Construction of road from Siloni Nepali Gaon Road (From Ch.0.00m to ch.2000.00m) By providing Interlocking Concrete Block Pavement (ICBP)</t>
  </si>
  <si>
    <t>Construction of road from Siruwani LP School to Garali Road ( From Ch.0.00m to ch.1040.00m) By providing Interlocking Concrete Block Pavement (ICBP)</t>
  </si>
  <si>
    <t>Construction of road from 2nd Km of Kekokuli Rajgarh to Rangajan Road (Ch.0.00m to ch.2090.00m) By providing Interlocking Concrete Block Pavement (ICBP)</t>
  </si>
  <si>
    <t>Marigaon RR Division</t>
  </si>
  <si>
    <t>Repairing &amp; Maintenance of Dimoruguri Kamarpur Road (From Dimoruguri site) (L=9.30Km)</t>
  </si>
  <si>
    <t>Repairing &amp; Maintenance to Bahakabari to Konwargaon Road (Ch.0.00m to 5300.00m)</t>
  </si>
  <si>
    <t>Repair &amp; Maintenance of  Jagiroad Kishore Club Approach Road (Providing Maintenance in Earthen Shoulder, WBM-III, SDBC etc) (Ch.0.00m to 1500.00m)</t>
  </si>
  <si>
    <t>Repair &amp; Maintenance estimate of road Aujari Garmari Gagalmari Road (Ch.4000.00m to 9500.00m)</t>
  </si>
  <si>
    <t>Repair &amp; Maintenance of road from NH-37 to Polyster Mill Near Army Camp (Providing  WBM-II &amp; III, ICBP &amp; Maintenance of earthen shoulders etc) (Ch.0.00m to 600.00m)</t>
  </si>
  <si>
    <t>Repair &amp; Maintenance of road from  Natungaon to Nizarapar (Providing E/W in subgrade &amp; Shoulder, GSB-II &amp; WBM-III, ICBP etc.) (Ch.300.00m to 600.00m)</t>
  </si>
  <si>
    <t>Repair &amp; Maintenance of road from Jagiroad Morigaon Road to Konabori Polasung (Providing Maintenance in Earthen Shoulder, WBM-III, SDBC etc) (Ch.0.00m to 1500.00m)</t>
  </si>
  <si>
    <t>Repairing &amp; Maintenance of SPT Br. No.1/1 at NBMRK (Auguri) to Chanaka Road (L=40.00m)</t>
  </si>
  <si>
    <t>Repairing &amp; Maintenance of  Baghara -Domal-Ahatguri Road (Br. No.18/1=143.00m and Br. No.19/1=75.0M)</t>
  </si>
  <si>
    <t>Reppairing and Maintenance of Boghara Domal Ahatguri Road (Ch.10000.00m to 11500.00m)</t>
  </si>
  <si>
    <t>Repairing and Maintenance of Dapunibori to Beltoli Road (Ch.0.00m to 1200.00m) Ph-II</t>
  </si>
  <si>
    <t>Repairing &amp; maintenance of Alisinga Nellie Road (Ch.0.00m to 943.00m Ph-II )</t>
  </si>
  <si>
    <t>Repairing &amp; Maintenance to Barokata Kalbari Road (Ch.0.00m to 500.00m)</t>
  </si>
  <si>
    <t>Repairing &amp; Maintenance estimate of SPT Br No.8/1 on Aujari Garmari Gagalmari Road</t>
  </si>
  <si>
    <t>Repairing &amp; Maintenance of Rowmari to Hasinabori Road (Ch.0.00m to 500.00m)</t>
  </si>
  <si>
    <t>Repairing of Road from Railway colony to Sahitya Sabha Pendal via Sonali chapori by earth work and Sand gravelling</t>
  </si>
  <si>
    <t>Repairing of Road from NH-52 at Bathow Mission Mandir Tiniali to Sahitya Sabha pendal via Alari Girls M.E. School by earth work and Sand gravelling</t>
  </si>
  <si>
    <t>Repairing of Approach road from Manikpur PMGSY to Sahitya Sabha delegate hall, Dinning Hall &amp; Marketing Hall by earth work and Sand gravelling</t>
  </si>
  <si>
    <t>Repairing of Road from Sandikoi to Sahitya Sabha Main pendal via Gwjwnpur by earth work and Sand gravelling</t>
  </si>
  <si>
    <t>Repairing of Road from Sandikoi Chariali to Sahitya Sabha Main pendal via ulfa Tiniali by earth work and Sand gravelling</t>
  </si>
  <si>
    <t>Repairing of Road from Somkong Tiniali to Sonapur Boro Gaon by earth work and Sand gravelling</t>
  </si>
  <si>
    <t>Repairing of Road from Dambuk Tiniali to Somkong Boro Village by earth work and Sand gravelling</t>
  </si>
  <si>
    <t>Repairing of Road from Hossong to Seren Nepali by earth work and Sand gravelling</t>
  </si>
  <si>
    <t>Repairing of Road from Magurmari Tiniali to Magumari Boro Gaon by earth work and Sand gravelling</t>
  </si>
  <si>
    <t>Repairing of Tadunia Boro to Loklung Boro by earth work and Sand gravelling</t>
  </si>
  <si>
    <t>Total Rs.=</t>
  </si>
  <si>
    <t>Santion Amount  Rs. in Lakhs</t>
  </si>
  <si>
    <t>Length of road work</t>
  </si>
</sst>
</file>

<file path=xl/styles.xml><?xml version="1.0" encoding="utf-8"?>
<styleSheet xmlns="http://schemas.openxmlformats.org/spreadsheetml/2006/main">
  <numFmts count="4">
    <numFmt numFmtId="164" formatCode="0.000"/>
    <numFmt numFmtId="165" formatCode="0.0"/>
    <numFmt numFmtId="166" formatCode="\ &quot;Rs&quot;\ 0.000\ &quot;Lakhs&quot;"/>
    <numFmt numFmtId="167" formatCode="_([$€-2]* #,##0.00_);_([$€-2]* \(#,##0.00\);_([$€-2]* &quot;-&quot;??_)"/>
  </numFmts>
  <fonts count="30">
    <font>
      <sz val="11"/>
      <color theme="1"/>
      <name val="Calibri"/>
      <family val="2"/>
      <scheme val="minor"/>
    </font>
    <font>
      <sz val="10"/>
      <name val="Arial"/>
      <family val="2"/>
    </font>
    <font>
      <sz val="11"/>
      <name val="Calibri"/>
      <family val="2"/>
      <scheme val="minor"/>
    </font>
    <font>
      <sz val="11"/>
      <name val="Times New Roman"/>
      <family val="1"/>
    </font>
    <font>
      <b/>
      <sz val="9"/>
      <color indexed="81"/>
      <name val="Tahoma"/>
      <family val="2"/>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i/>
      <sz val="11"/>
      <color theme="1"/>
      <name val="Calibri"/>
      <family val="2"/>
      <scheme val="minor"/>
    </font>
    <font>
      <sz val="10"/>
      <name val="Times New Roman"/>
      <family val="1"/>
    </font>
    <font>
      <sz val="11"/>
      <color rgb="FF000000"/>
      <name val="Calibri"/>
      <family val="2"/>
      <scheme val="minor"/>
    </font>
    <font>
      <sz val="11"/>
      <name val="Arial Narrow"/>
      <family val="2"/>
    </font>
    <font>
      <sz val="11"/>
      <color theme="1"/>
      <name val="Arial Narrow"/>
      <family val="2"/>
    </font>
    <font>
      <vertAlign val="superscript"/>
      <sz val="11"/>
      <color rgb="FF000000"/>
      <name val="Calibri"/>
      <family val="2"/>
      <scheme val="minor"/>
    </font>
    <font>
      <sz val="11"/>
      <name val="Arial"/>
      <family val="2"/>
    </font>
    <font>
      <sz val="11"/>
      <color theme="1"/>
      <name val="Arial"/>
      <family val="2"/>
    </font>
    <font>
      <sz val="12"/>
      <name val="Times New Roman"/>
      <family val="1"/>
    </font>
    <font>
      <sz val="12"/>
      <name val="Arial"/>
      <family val="2"/>
    </font>
    <font>
      <sz val="14"/>
      <color rgb="FF000000"/>
      <name val="Calibri"/>
      <family val="2"/>
      <scheme val="minor"/>
    </font>
    <font>
      <sz val="11"/>
      <color rgb="FF1E1B1D"/>
      <name val="Calibri"/>
      <family val="2"/>
      <scheme val="minor"/>
    </font>
    <font>
      <vertAlign val="superscript"/>
      <sz val="11"/>
      <color theme="1"/>
      <name val="Calibri"/>
      <family val="2"/>
      <scheme val="minor"/>
    </font>
    <font>
      <b/>
      <sz val="11"/>
      <name val="Calibri"/>
      <family val="2"/>
      <scheme val="minor"/>
    </font>
    <font>
      <sz val="11"/>
      <color theme="1"/>
      <name val="Bookman Old Style"/>
      <family val="1"/>
    </font>
    <font>
      <sz val="12"/>
      <color theme="1"/>
      <name val="Times New Roman"/>
      <family val="1"/>
    </font>
    <font>
      <i/>
      <sz val="11"/>
      <color rgb="FF000000"/>
      <name val="Calibri"/>
      <family val="2"/>
      <scheme val="minor"/>
    </font>
    <font>
      <sz val="10"/>
      <color rgb="FF000000"/>
      <name val="Bookman Old Style"/>
      <family val="1"/>
    </font>
    <font>
      <sz val="9"/>
      <color theme="1"/>
      <name val="Bookman Old Style"/>
      <family val="1"/>
    </font>
    <font>
      <sz val="9"/>
      <color indexed="81"/>
      <name val="Tahoma"/>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FFFFFF"/>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0">
    <xf numFmtId="0" fontId="0" fillId="0" borderId="0"/>
    <xf numFmtId="0" fontId="1" fillId="0" borderId="0"/>
    <xf numFmtId="164" fontId="5"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5" fillId="0" borderId="0"/>
    <xf numFmtId="0" fontId="1" fillId="0" borderId="0"/>
    <xf numFmtId="9" fontId="1" fillId="0" borderId="0" applyFont="0" applyFill="0" applyBorder="0" applyAlignment="0" applyProtection="0"/>
  </cellStyleXfs>
  <cellXfs count="229">
    <xf numFmtId="0" fontId="0" fillId="0" borderId="0" xfId="0"/>
    <xf numFmtId="0" fontId="0" fillId="0" borderId="0" xfId="0" applyAlignment="1">
      <alignment vertical="top"/>
    </xf>
    <xf numFmtId="0" fontId="0" fillId="0" borderId="1" xfId="0" applyBorder="1"/>
    <xf numFmtId="0" fontId="0" fillId="0" borderId="2" xfId="0" applyBorder="1"/>
    <xf numFmtId="0" fontId="0" fillId="0" borderId="2" xfId="0" applyBorder="1" applyAlignment="1">
      <alignment wrapText="1"/>
    </xf>
    <xf numFmtId="0" fontId="0" fillId="0" borderId="3" xfId="0" applyBorder="1"/>
    <xf numFmtId="0" fontId="0" fillId="0" borderId="4" xfId="0" applyBorder="1"/>
    <xf numFmtId="0" fontId="0" fillId="0" borderId="1" xfId="0" applyBorder="1" applyAlignment="1">
      <alignment vertical="top"/>
    </xf>
    <xf numFmtId="0" fontId="7" fillId="0" borderId="1" xfId="0" applyFont="1" applyFill="1" applyBorder="1" applyAlignment="1">
      <alignment horizontal="center" vertical="top"/>
    </xf>
    <xf numFmtId="0" fontId="7" fillId="0" borderId="1" xfId="0" applyFont="1" applyBorder="1" applyAlignment="1">
      <alignment horizontal="center" vertical="top"/>
    </xf>
    <xf numFmtId="0" fontId="0" fillId="0" borderId="0" xfId="0" applyAlignment="1"/>
    <xf numFmtId="0" fontId="8" fillId="0" borderId="1" xfId="0" applyFont="1" applyBorder="1" applyAlignment="1">
      <alignment horizontal="center" vertical="top" wrapText="1"/>
    </xf>
    <xf numFmtId="0" fontId="7" fillId="0" borderId="1" xfId="0" applyFont="1" applyBorder="1" applyAlignment="1">
      <alignment horizontal="center" vertical="center"/>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0" fillId="0" borderId="2" xfId="0" applyFont="1" applyFill="1" applyBorder="1" applyAlignment="1">
      <alignment horizontal="center" vertical="top" wrapText="1"/>
    </xf>
    <xf numFmtId="0" fontId="0" fillId="0" borderId="2" xfId="0" applyBorder="1" applyAlignment="1">
      <alignment vertical="top"/>
    </xf>
    <xf numFmtId="0" fontId="0" fillId="0" borderId="2" xfId="0" applyBorder="1" applyAlignment="1">
      <alignment horizontal="center" vertical="center"/>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justify" vertical="top" wrapText="1"/>
    </xf>
    <xf numFmtId="164" fontId="0" fillId="0" borderId="1" xfId="0" applyNumberFormat="1" applyFont="1" applyBorder="1" applyAlignment="1">
      <alignment horizontal="right" vertical="top"/>
    </xf>
    <xf numFmtId="164" fontId="0" fillId="2" borderId="1" xfId="0" applyNumberFormat="1" applyFont="1" applyFill="1" applyBorder="1" applyAlignment="1">
      <alignment horizontal="right" vertical="top"/>
    </xf>
    <xf numFmtId="0" fontId="0" fillId="0" borderId="1" xfId="0" applyFont="1" applyFill="1" applyBorder="1" applyAlignment="1">
      <alignment horizontal="center" vertical="top" wrapText="1"/>
    </xf>
    <xf numFmtId="0" fontId="11" fillId="0" borderId="1" xfId="0" applyFont="1" applyFill="1" applyBorder="1" applyAlignment="1">
      <alignment horizontal="right" vertical="top" wrapText="1"/>
    </xf>
    <xf numFmtId="0" fontId="0" fillId="0" borderId="1" xfId="0" applyFill="1" applyBorder="1" applyAlignment="1">
      <alignment horizontal="left" vertical="top" wrapText="1"/>
    </xf>
    <xf numFmtId="0" fontId="9" fillId="0" borderId="1" xfId="0" applyFont="1" applyBorder="1" applyAlignment="1">
      <alignment horizontal="center" vertical="top" wrapText="1"/>
    </xf>
    <xf numFmtId="2" fontId="0" fillId="0" borderId="1" xfId="0" applyNumberFormat="1" applyFill="1" applyBorder="1" applyAlignment="1">
      <alignment vertical="top" wrapText="1"/>
    </xf>
    <xf numFmtId="2" fontId="0" fillId="0" borderId="1" xfId="0" applyNumberFormat="1" applyBorder="1" applyAlignment="1">
      <alignment vertical="top"/>
    </xf>
    <xf numFmtId="164" fontId="0" fillId="0" borderId="1" xfId="0" applyNumberFormat="1" applyBorder="1" applyAlignment="1">
      <alignment vertical="top"/>
    </xf>
    <xf numFmtId="164" fontId="0" fillId="0" borderId="1" xfId="0" applyNumberFormat="1" applyFill="1" applyBorder="1" applyAlignment="1">
      <alignment vertical="top"/>
    </xf>
    <xf numFmtId="0" fontId="0" fillId="0" borderId="1" xfId="0" applyFont="1" applyBorder="1" applyAlignment="1">
      <alignment horizontal="justify" vertical="top" wrapText="1"/>
    </xf>
    <xf numFmtId="164" fontId="2" fillId="0" borderId="1" xfId="0" applyNumberFormat="1" applyFont="1" applyBorder="1" applyAlignment="1">
      <alignment horizontal="right" vertical="top"/>
    </xf>
    <xf numFmtId="0" fontId="0" fillId="2" borderId="1" xfId="0" applyFont="1" applyFill="1" applyBorder="1" applyAlignment="1">
      <alignment horizontal="justify" vertical="top" wrapText="1"/>
    </xf>
    <xf numFmtId="0" fontId="0" fillId="0" borderId="1" xfId="0" applyFont="1" applyBorder="1" applyAlignment="1">
      <alignment horizontal="justify" vertical="top"/>
    </xf>
    <xf numFmtId="0" fontId="9" fillId="0" borderId="1" xfId="0" applyFont="1" applyBorder="1" applyAlignment="1">
      <alignment horizontal="right" vertical="top" wrapText="1"/>
    </xf>
    <xf numFmtId="165" fontId="9" fillId="0" borderId="1" xfId="0" applyNumberFormat="1" applyFont="1" applyBorder="1" applyAlignment="1">
      <alignment horizontal="right" vertical="top" wrapText="1"/>
    </xf>
    <xf numFmtId="0" fontId="13" fillId="0" borderId="1" xfId="1" applyFont="1" applyBorder="1" applyAlignment="1">
      <alignment horizontal="center" vertical="top" wrapText="1"/>
    </xf>
    <xf numFmtId="164" fontId="13" fillId="3" borderId="1" xfId="1" applyNumberFormat="1" applyFont="1" applyFill="1" applyBorder="1" applyAlignment="1">
      <alignment horizontal="center" vertical="top" wrapText="1"/>
    </xf>
    <xf numFmtId="164" fontId="14" fillId="0" borderId="1" xfId="1" applyNumberFormat="1" applyFont="1" applyBorder="1" applyAlignment="1">
      <alignment horizontal="center" vertical="top"/>
    </xf>
    <xf numFmtId="164" fontId="14" fillId="0" borderId="1" xfId="1" applyNumberFormat="1" applyFont="1" applyBorder="1" applyAlignment="1">
      <alignment horizontal="center" vertical="top" wrapText="1"/>
    </xf>
    <xf numFmtId="164" fontId="14" fillId="3" borderId="1" xfId="1" applyNumberFormat="1" applyFont="1" applyFill="1" applyBorder="1" applyAlignment="1">
      <alignment horizontal="center" vertical="top" wrapText="1"/>
    </xf>
    <xf numFmtId="164" fontId="13" fillId="0" borderId="1" xfId="1" applyNumberFormat="1" applyFont="1" applyBorder="1" applyAlignment="1">
      <alignment horizontal="center" vertical="top" wrapText="1"/>
    </xf>
    <xf numFmtId="2" fontId="1" fillId="0" borderId="1" xfId="0" applyNumberFormat="1" applyFont="1" applyBorder="1" applyAlignment="1">
      <alignment horizontal="center" vertical="top" wrapText="1"/>
    </xf>
    <xf numFmtId="164" fontId="16" fillId="0" borderId="1"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164" fontId="17"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164" fontId="0" fillId="3" borderId="1" xfId="0" applyNumberFormat="1" applyFont="1" applyFill="1" applyBorder="1" applyAlignment="1">
      <alignment horizontal="center" vertical="top" wrapText="1"/>
    </xf>
    <xf numFmtId="164" fontId="18" fillId="0" borderId="1" xfId="0" applyNumberFormat="1" applyFont="1" applyBorder="1" applyAlignment="1">
      <alignment horizontal="center" vertical="top" wrapText="1"/>
    </xf>
    <xf numFmtId="164" fontId="19" fillId="0" borderId="1" xfId="0" applyNumberFormat="1" applyFont="1" applyBorder="1" applyAlignment="1">
      <alignment horizontal="center" vertical="top" wrapText="1"/>
    </xf>
    <xf numFmtId="0" fontId="2" fillId="0" borderId="1" xfId="0" applyFont="1" applyBorder="1" applyAlignment="1">
      <alignment horizontal="right" vertical="top"/>
    </xf>
    <xf numFmtId="2" fontId="0" fillId="0" borderId="1" xfId="0" applyNumberFormat="1" applyFont="1" applyBorder="1" applyAlignment="1">
      <alignment vertical="top" wrapText="1"/>
    </xf>
    <xf numFmtId="0" fontId="8" fillId="0" borderId="1" xfId="0" applyFont="1" applyFill="1" applyBorder="1" applyAlignment="1">
      <alignment horizontal="center" vertical="top" wrapText="1"/>
    </xf>
    <xf numFmtId="2" fontId="0" fillId="2" borderId="1" xfId="0" applyNumberFormat="1" applyFill="1" applyBorder="1" applyAlignment="1">
      <alignment horizontal="right" vertical="top" wrapText="1"/>
    </xf>
    <xf numFmtId="0" fontId="0" fillId="2" borderId="1" xfId="0" applyFill="1" applyBorder="1" applyAlignment="1">
      <alignment vertical="top"/>
    </xf>
    <xf numFmtId="0" fontId="2" fillId="0" borderId="1" xfId="0" applyFont="1" applyFill="1" applyBorder="1" applyAlignment="1">
      <alignment vertical="top" wrapText="1"/>
    </xf>
    <xf numFmtId="0" fontId="2" fillId="0" borderId="1" xfId="0" applyFont="1" applyBorder="1" applyAlignment="1">
      <alignment vertical="top"/>
    </xf>
    <xf numFmtId="0" fontId="12" fillId="0" borderId="1" xfId="0" applyFont="1" applyBorder="1" applyAlignment="1">
      <alignment horizontal="justify" vertical="top" wrapText="1"/>
    </xf>
    <xf numFmtId="164" fontId="12" fillId="0" borderId="1" xfId="0" applyNumberFormat="1" applyFont="1" applyBorder="1" applyAlignment="1">
      <alignment horizontal="right" vertical="top" wrapText="1"/>
    </xf>
    <xf numFmtId="0" fontId="20" fillId="0" borderId="1" xfId="0" applyFont="1" applyBorder="1" applyAlignment="1">
      <alignment vertical="top" wrapText="1"/>
    </xf>
    <xf numFmtId="0" fontId="0" fillId="0" borderId="1" xfId="0" applyBorder="1" applyAlignment="1">
      <alignment vertical="top" wrapText="1"/>
    </xf>
    <xf numFmtId="164" fontId="12" fillId="0" borderId="1" xfId="0" applyNumberFormat="1" applyFont="1" applyBorder="1" applyAlignment="1">
      <alignment horizontal="left" vertical="top" wrapText="1"/>
    </xf>
    <xf numFmtId="0" fontId="12" fillId="0" borderId="1" xfId="0" applyFont="1" applyBorder="1" applyAlignment="1">
      <alignment vertical="top" wrapText="1"/>
    </xf>
    <xf numFmtId="164" fontId="12" fillId="0" borderId="1" xfId="0" applyNumberFormat="1" applyFont="1" applyBorder="1" applyAlignment="1">
      <alignment horizontal="right" vertical="top"/>
    </xf>
    <xf numFmtId="0" fontId="12" fillId="0" borderId="1" xfId="0" applyFont="1" applyBorder="1" applyAlignment="1">
      <alignment horizontal="center" vertical="top" wrapText="1"/>
    </xf>
    <xf numFmtId="164" fontId="12" fillId="0" borderId="1" xfId="0" applyNumberFormat="1" applyFont="1" applyBorder="1" applyAlignment="1">
      <alignment vertical="top" wrapText="1"/>
    </xf>
    <xf numFmtId="0" fontId="0" fillId="0" borderId="1" xfId="0" applyFont="1" applyBorder="1" applyAlignment="1">
      <alignment vertical="top" wrapText="1"/>
    </xf>
    <xf numFmtId="164" fontId="0" fillId="0" borderId="1" xfId="0" applyNumberFormat="1" applyFont="1" applyBorder="1" applyAlignment="1">
      <alignment horizontal="right" vertical="top" wrapText="1"/>
    </xf>
    <xf numFmtId="164" fontId="12" fillId="2"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0" fontId="0" fillId="0" borderId="1" xfId="0" applyFont="1" applyFill="1" applyBorder="1" applyAlignment="1">
      <alignment vertical="top" wrapText="1"/>
    </xf>
    <xf numFmtId="0" fontId="6" fillId="4" borderId="1" xfId="0" applyFont="1" applyFill="1" applyBorder="1" applyAlignment="1">
      <alignment horizontal="justify" vertical="top" wrapText="1"/>
    </xf>
    <xf numFmtId="0" fontId="21" fillId="0" borderId="1" xfId="0" applyFont="1" applyBorder="1" applyAlignment="1">
      <alignment horizontal="justify" vertical="top" wrapText="1"/>
    </xf>
    <xf numFmtId="0" fontId="12" fillId="6" borderId="1" xfId="0" applyFont="1" applyFill="1" applyBorder="1" applyAlignment="1">
      <alignment horizontal="justify" vertical="top" wrapText="1"/>
    </xf>
    <xf numFmtId="0" fontId="0" fillId="6" borderId="1" xfId="0" applyFont="1" applyFill="1" applyBorder="1" applyAlignment="1">
      <alignment horizontal="justify" vertical="top" wrapText="1"/>
    </xf>
    <xf numFmtId="164" fontId="0" fillId="6" borderId="1" xfId="0" applyNumberFormat="1" applyFont="1" applyFill="1" applyBorder="1" applyAlignment="1">
      <alignment horizontal="right" vertical="top" wrapText="1"/>
    </xf>
    <xf numFmtId="0" fontId="6" fillId="6" borderId="1" xfId="0" applyFont="1" applyFill="1" applyBorder="1" applyAlignment="1">
      <alignment horizontal="justify" vertical="top" wrapText="1"/>
    </xf>
    <xf numFmtId="164" fontId="6" fillId="6" borderId="1" xfId="0" applyNumberFormat="1" applyFont="1" applyFill="1" applyBorder="1" applyAlignment="1">
      <alignment horizontal="right" vertical="top" wrapText="1"/>
    </xf>
    <xf numFmtId="164" fontId="0" fillId="6" borderId="1" xfId="0" applyNumberFormat="1" applyFont="1" applyFill="1" applyBorder="1" applyAlignment="1">
      <alignment horizontal="right" vertical="top"/>
    </xf>
    <xf numFmtId="164" fontId="0" fillId="0" borderId="1" xfId="0" applyNumberFormat="1" applyFont="1" applyFill="1" applyBorder="1" applyAlignment="1">
      <alignment horizontal="right" vertical="top" wrapText="1"/>
    </xf>
    <xf numFmtId="0" fontId="0" fillId="0" borderId="1" xfId="0" applyFill="1" applyBorder="1" applyAlignment="1">
      <alignment vertical="top"/>
    </xf>
    <xf numFmtId="0" fontId="0" fillId="6" borderId="1" xfId="0" applyFont="1" applyFill="1" applyBorder="1" applyAlignment="1">
      <alignment vertical="top" wrapText="1"/>
    </xf>
    <xf numFmtId="164" fontId="0" fillId="6" borderId="1" xfId="0" applyNumberFormat="1" applyFont="1" applyFill="1" applyBorder="1" applyAlignment="1">
      <alignment vertical="top"/>
    </xf>
    <xf numFmtId="0" fontId="0" fillId="6" borderId="1" xfId="0" applyFont="1" applyFill="1" applyBorder="1" applyAlignment="1">
      <alignment vertical="top"/>
    </xf>
    <xf numFmtId="0" fontId="12" fillId="0" borderId="1" xfId="0" applyFont="1" applyBorder="1" applyAlignment="1">
      <alignment horizontal="right" vertical="top" wrapText="1"/>
    </xf>
    <xf numFmtId="164" fontId="12" fillId="6" borderId="1" xfId="0" applyNumberFormat="1" applyFont="1" applyFill="1" applyBorder="1" applyAlignment="1">
      <alignment horizontal="right" vertical="top" wrapText="1"/>
    </xf>
    <xf numFmtId="0" fontId="12" fillId="0" borderId="1" xfId="0" applyFont="1" applyBorder="1" applyAlignment="1">
      <alignment horizontal="center" vertical="top"/>
    </xf>
    <xf numFmtId="0" fontId="12" fillId="0" borderId="1" xfId="0" applyFont="1" applyBorder="1" applyAlignment="1">
      <alignment horizontal="justify" vertical="top"/>
    </xf>
    <xf numFmtId="164" fontId="12" fillId="6" borderId="1" xfId="0" applyNumberFormat="1" applyFont="1" applyFill="1" applyBorder="1" applyAlignment="1">
      <alignment horizontal="right" vertical="top"/>
    </xf>
    <xf numFmtId="0" fontId="0" fillId="0" borderId="1" xfId="0" applyFill="1" applyBorder="1" applyAlignment="1">
      <alignment horizontal="justify" vertical="top" wrapText="1"/>
    </xf>
    <xf numFmtId="164" fontId="0" fillId="3" borderId="1" xfId="0" applyNumberFormat="1" applyFont="1" applyFill="1" applyBorder="1" applyAlignment="1">
      <alignment horizontal="right" vertical="top" wrapText="1"/>
    </xf>
    <xf numFmtId="0" fontId="0" fillId="6" borderId="1" xfId="0" applyFont="1" applyFill="1" applyBorder="1" applyAlignment="1">
      <alignment horizontal="center" vertical="top" wrapText="1"/>
    </xf>
    <xf numFmtId="164" fontId="0" fillId="2" borderId="1" xfId="0" applyNumberFormat="1" applyFont="1" applyFill="1" applyBorder="1" applyAlignment="1">
      <alignment horizontal="right" vertical="top" wrapText="1"/>
    </xf>
    <xf numFmtId="0" fontId="12" fillId="6" borderId="1" xfId="0" applyFont="1" applyFill="1" applyBorder="1" applyAlignment="1">
      <alignment vertical="top"/>
    </xf>
    <xf numFmtId="164" fontId="12" fillId="6" borderId="1" xfId="0" applyNumberFormat="1" applyFont="1" applyFill="1" applyBorder="1" applyAlignment="1">
      <alignment vertical="top" wrapText="1"/>
    </xf>
    <xf numFmtId="0" fontId="12" fillId="6" borderId="1" xfId="0" applyFont="1" applyFill="1" applyBorder="1" applyAlignment="1">
      <alignment horizontal="center" vertical="top" wrapText="1"/>
    </xf>
    <xf numFmtId="164" fontId="2" fillId="2" borderId="1" xfId="0" applyNumberFormat="1" applyFont="1" applyFill="1" applyBorder="1" applyAlignment="1">
      <alignment horizontal="right" vertical="top" wrapText="1"/>
    </xf>
    <xf numFmtId="164" fontId="2" fillId="2" borderId="1" xfId="0" applyNumberFormat="1" applyFont="1" applyFill="1" applyBorder="1" applyAlignment="1">
      <alignment horizontal="right" vertical="top"/>
    </xf>
    <xf numFmtId="164" fontId="12" fillId="3" borderId="1" xfId="0" applyNumberFormat="1" applyFont="1" applyFill="1" applyBorder="1" applyAlignment="1">
      <alignment horizontal="right" vertical="top" wrapText="1"/>
    </xf>
    <xf numFmtId="0" fontId="12" fillId="6" borderId="1" xfId="0" applyFont="1" applyFill="1" applyBorder="1" applyAlignment="1">
      <alignment vertical="top" wrapText="1"/>
    </xf>
    <xf numFmtId="164" fontId="12" fillId="3" borderId="1" xfId="0" applyNumberFormat="1" applyFont="1" applyFill="1" applyBorder="1" applyAlignment="1">
      <alignment horizontal="right" vertical="top"/>
    </xf>
    <xf numFmtId="0" fontId="0" fillId="0" borderId="1" xfId="0" applyBorder="1" applyAlignment="1">
      <alignment horizontal="center" vertical="top"/>
    </xf>
    <xf numFmtId="0" fontId="12" fillId="0" borderId="1" xfId="0" applyFont="1" applyFill="1" applyBorder="1" applyAlignment="1">
      <alignment vertical="top" wrapText="1"/>
    </xf>
    <xf numFmtId="164" fontId="0" fillId="0" borderId="1" xfId="0" applyNumberFormat="1" applyBorder="1" applyAlignment="1">
      <alignment horizontal="center" vertical="top"/>
    </xf>
    <xf numFmtId="164" fontId="12" fillId="2" borderId="1" xfId="0" applyNumberFormat="1" applyFont="1" applyFill="1" applyBorder="1" applyAlignment="1">
      <alignment horizontal="right" vertical="top"/>
    </xf>
    <xf numFmtId="164" fontId="0" fillId="0" borderId="1" xfId="0" applyNumberFormat="1" applyFill="1" applyBorder="1" applyAlignment="1">
      <alignment horizontal="center" vertical="top"/>
    </xf>
    <xf numFmtId="164" fontId="2" fillId="0" borderId="1" xfId="0" applyNumberFormat="1" applyFont="1" applyBorder="1" applyAlignment="1">
      <alignment horizontal="center" vertical="top" wrapText="1"/>
    </xf>
    <xf numFmtId="164" fontId="0" fillId="0" borderId="1" xfId="0" applyNumberFormat="1" applyBorder="1" applyAlignment="1">
      <alignment horizontal="right" vertical="top" wrapText="1"/>
    </xf>
    <xf numFmtId="0" fontId="2" fillId="0" borderId="1" xfId="0" applyFont="1" applyFill="1" applyBorder="1" applyAlignment="1">
      <alignment horizontal="center" vertical="top" wrapText="1"/>
    </xf>
    <xf numFmtId="164" fontId="2" fillId="0" borderId="1" xfId="0" applyNumberFormat="1" applyFont="1" applyFill="1" applyBorder="1" applyAlignment="1">
      <alignment vertical="top" wrapText="1"/>
    </xf>
    <xf numFmtId="0" fontId="2" fillId="0" borderId="1" xfId="0" applyFont="1" applyBorder="1" applyAlignment="1">
      <alignment horizontal="justify" vertical="top" wrapText="1"/>
    </xf>
    <xf numFmtId="2" fontId="7" fillId="0" borderId="1" xfId="0" applyNumberFormat="1" applyFont="1" applyBorder="1" applyAlignment="1">
      <alignment vertical="top"/>
    </xf>
    <xf numFmtId="164" fontId="7" fillId="0" borderId="1" xfId="0" applyNumberFormat="1" applyFont="1" applyBorder="1" applyAlignment="1">
      <alignment vertical="top"/>
    </xf>
    <xf numFmtId="2" fontId="7" fillId="0" borderId="1" xfId="0" applyNumberFormat="1" applyFont="1" applyBorder="1" applyAlignment="1">
      <alignment horizontal="right" vertical="top" wrapText="1"/>
    </xf>
    <xf numFmtId="164" fontId="7" fillId="0" borderId="1" xfId="0" applyNumberFormat="1" applyFont="1" applyBorder="1" applyAlignment="1">
      <alignment horizontal="right" vertical="top" wrapText="1"/>
    </xf>
    <xf numFmtId="0" fontId="0" fillId="0" borderId="1" xfId="0" applyBorder="1" applyAlignment="1">
      <alignment horizontal="justify" vertical="top" wrapText="1"/>
    </xf>
    <xf numFmtId="0" fontId="2" fillId="0" borderId="1" xfId="0" applyFont="1" applyFill="1" applyBorder="1" applyAlignment="1">
      <alignment horizontal="justify" vertical="top" wrapText="1"/>
    </xf>
    <xf numFmtId="2" fontId="23" fillId="0" borderId="1" xfId="0" applyNumberFormat="1" applyFont="1" applyBorder="1" applyAlignment="1">
      <alignment horizontal="right" vertical="top" wrapText="1"/>
    </xf>
    <xf numFmtId="164" fontId="23" fillId="0" borderId="1" xfId="0" applyNumberFormat="1" applyFont="1" applyBorder="1" applyAlignment="1">
      <alignment horizontal="right" vertical="top" wrapText="1"/>
    </xf>
    <xf numFmtId="0" fontId="0" fillId="3" borderId="1" xfId="0" applyFont="1" applyFill="1" applyBorder="1" applyAlignment="1">
      <alignment horizontal="justify" vertical="top" wrapText="1"/>
    </xf>
    <xf numFmtId="2" fontId="7" fillId="3" borderId="1" xfId="0" applyNumberFormat="1" applyFont="1" applyFill="1" applyBorder="1" applyAlignment="1">
      <alignment horizontal="right" vertical="top" wrapText="1"/>
    </xf>
    <xf numFmtId="164" fontId="0" fillId="3" borderId="1" xfId="0" applyNumberFormat="1" applyFill="1" applyBorder="1" applyAlignment="1">
      <alignment horizontal="center" vertical="top"/>
    </xf>
    <xf numFmtId="0" fontId="0" fillId="3" borderId="1" xfId="0" applyFill="1" applyBorder="1" applyAlignment="1">
      <alignment horizontal="justify" vertical="top" wrapText="1"/>
    </xf>
    <xf numFmtId="2" fontId="7"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164" fontId="7" fillId="0" borderId="2" xfId="0" applyNumberFormat="1" applyFont="1" applyBorder="1" applyAlignment="1">
      <alignment vertical="top" wrapText="1"/>
    </xf>
    <xf numFmtId="164" fontId="7" fillId="0" borderId="4" xfId="0" applyNumberFormat="1" applyFont="1" applyBorder="1" applyAlignment="1">
      <alignment vertical="top" wrapText="1"/>
    </xf>
    <xf numFmtId="2" fontId="2" fillId="0"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3" fillId="0" borderId="1" xfId="0" applyNumberFormat="1" applyFont="1" applyFill="1" applyBorder="1" applyAlignment="1">
      <alignment horizontal="right" vertical="top" wrapText="1"/>
    </xf>
    <xf numFmtId="2" fontId="2" fillId="0" borderId="1" xfId="0" applyNumberFormat="1" applyFont="1" applyBorder="1" applyAlignment="1">
      <alignment horizontal="right" vertical="top"/>
    </xf>
    <xf numFmtId="164" fontId="23" fillId="0" borderId="1" xfId="0" applyNumberFormat="1" applyFont="1" applyBorder="1" applyAlignment="1">
      <alignment horizontal="right" vertical="top"/>
    </xf>
    <xf numFmtId="2" fontId="23" fillId="0" borderId="1" xfId="0" applyNumberFormat="1" applyFont="1" applyBorder="1" applyAlignment="1">
      <alignment horizontal="right" vertical="top"/>
    </xf>
    <xf numFmtId="2" fontId="23" fillId="0" borderId="1" xfId="0" applyNumberFormat="1" applyFont="1" applyFill="1" applyBorder="1" applyAlignment="1">
      <alignment horizontal="right" vertical="top" wrapText="1"/>
    </xf>
    <xf numFmtId="2" fontId="7" fillId="3" borderId="1" xfId="0" applyNumberFormat="1" applyFont="1" applyFill="1" applyBorder="1" applyAlignment="1">
      <alignment horizontal="right" vertical="top"/>
    </xf>
    <xf numFmtId="164" fontId="7" fillId="3" borderId="1" xfId="0" applyNumberFormat="1" applyFont="1" applyFill="1" applyBorder="1" applyAlignment="1">
      <alignment horizontal="right" vertical="top"/>
    </xf>
    <xf numFmtId="0" fontId="0" fillId="3" borderId="1" xfId="0" applyFont="1" applyFill="1" applyBorder="1" applyAlignment="1">
      <alignment horizontal="justify" vertical="top"/>
    </xf>
    <xf numFmtId="2" fontId="0" fillId="0" borderId="1" xfId="0" applyNumberFormat="1" applyFont="1" applyFill="1" applyBorder="1" applyAlignment="1">
      <alignment horizontal="right" vertical="top" wrapText="1"/>
    </xf>
    <xf numFmtId="4" fontId="0" fillId="0" borderId="1" xfId="0" applyNumberFormat="1" applyFont="1" applyBorder="1" applyAlignment="1">
      <alignment horizontal="justify" vertical="top" wrapText="1"/>
    </xf>
    <xf numFmtId="164" fontId="25" fillId="0" borderId="1" xfId="0" applyNumberFormat="1" applyFont="1" applyFill="1" applyBorder="1" applyAlignment="1">
      <alignment horizontal="center" vertical="top" wrapText="1"/>
    </xf>
    <xf numFmtId="2" fontId="25" fillId="0" borderId="1" xfId="0" applyNumberFormat="1" applyFont="1" applyFill="1" applyBorder="1" applyAlignment="1">
      <alignment horizontal="center" vertical="top" wrapText="1"/>
    </xf>
    <xf numFmtId="0" fontId="19" fillId="0" borderId="1" xfId="1" applyFont="1" applyFill="1" applyBorder="1" applyAlignment="1">
      <alignment horizontal="center" vertical="top" wrapText="1"/>
    </xf>
    <xf numFmtId="4" fontId="0" fillId="3" borderId="1" xfId="0" applyNumberFormat="1" applyFont="1" applyFill="1" applyBorder="1" applyAlignment="1">
      <alignment horizontal="justify" vertical="top" wrapText="1"/>
    </xf>
    <xf numFmtId="4" fontId="2" fillId="3" borderId="1" xfId="0" applyNumberFormat="1" applyFont="1" applyFill="1" applyBorder="1" applyAlignment="1">
      <alignment horizontal="justify" vertical="top" wrapText="1"/>
    </xf>
    <xf numFmtId="2" fontId="7" fillId="0" borderId="1" xfId="0" applyNumberFormat="1" applyFont="1" applyBorder="1" applyAlignment="1">
      <alignment horizontal="right" vertical="top"/>
    </xf>
    <xf numFmtId="164" fontId="7" fillId="0" borderId="1" xfId="0" applyNumberFormat="1" applyFont="1" applyBorder="1" applyAlignment="1">
      <alignment horizontal="right" vertical="top"/>
    </xf>
    <xf numFmtId="164" fontId="23" fillId="0" borderId="1" xfId="0" applyNumberFormat="1" applyFont="1" applyFill="1" applyBorder="1" applyAlignment="1">
      <alignment horizontal="center" vertical="top" wrapText="1"/>
    </xf>
    <xf numFmtId="0" fontId="2" fillId="3" borderId="1" xfId="0" applyFont="1" applyFill="1" applyBorder="1" applyAlignment="1">
      <alignment horizontal="justify" vertical="top" wrapText="1"/>
    </xf>
    <xf numFmtId="0" fontId="2" fillId="0" borderId="1" xfId="1" applyFont="1" applyBorder="1" applyAlignment="1">
      <alignment horizontal="justify" vertical="top" wrapText="1"/>
    </xf>
    <xf numFmtId="2" fontId="23" fillId="0" borderId="1" xfId="1" applyNumberFormat="1" applyFont="1" applyBorder="1" applyAlignment="1">
      <alignment horizontal="right" vertical="top" wrapText="1"/>
    </xf>
    <xf numFmtId="2" fontId="2" fillId="0" borderId="1" xfId="1" applyNumberFormat="1" applyFont="1" applyBorder="1" applyAlignment="1">
      <alignment horizontal="right" vertical="top" wrapText="1"/>
    </xf>
    <xf numFmtId="164" fontId="23" fillId="0" borderId="1" xfId="1" applyNumberFormat="1" applyFont="1" applyBorder="1" applyAlignment="1">
      <alignment horizontal="right" vertical="top" wrapText="1"/>
    </xf>
    <xf numFmtId="0" fontId="2" fillId="3" borderId="1" xfId="1" applyFont="1" applyFill="1" applyBorder="1" applyAlignment="1">
      <alignment horizontal="justify" vertical="top" wrapText="1"/>
    </xf>
    <xf numFmtId="164" fontId="2" fillId="0" borderId="1" xfId="1" applyNumberFormat="1" applyFont="1" applyBorder="1" applyAlignment="1">
      <alignment horizontal="right" vertical="top" wrapText="1"/>
    </xf>
    <xf numFmtId="2" fontId="23" fillId="0" borderId="1" xfId="1" applyNumberFormat="1" applyFont="1" applyBorder="1" applyAlignment="1">
      <alignment horizontal="right" vertical="top"/>
    </xf>
    <xf numFmtId="164" fontId="2" fillId="0" borderId="1" xfId="1" applyNumberFormat="1" applyFont="1" applyBorder="1" applyAlignment="1">
      <alignment horizontal="right" vertical="top"/>
    </xf>
    <xf numFmtId="2" fontId="23" fillId="3" borderId="1" xfId="1" applyNumberFormat="1" applyFont="1" applyFill="1" applyBorder="1" applyAlignment="1">
      <alignment horizontal="right" vertical="top" wrapText="1"/>
    </xf>
    <xf numFmtId="164" fontId="23" fillId="3" borderId="1" xfId="1" applyNumberFormat="1" applyFont="1" applyFill="1" applyBorder="1" applyAlignment="1">
      <alignment horizontal="right" vertical="top" wrapText="1"/>
    </xf>
    <xf numFmtId="2" fontId="7" fillId="0" borderId="1" xfId="2" applyNumberFormat="1" applyFont="1" applyBorder="1" applyAlignment="1">
      <alignment horizontal="right" vertical="top"/>
    </xf>
    <xf numFmtId="164" fontId="5" fillId="0" borderId="1" xfId="2" applyNumberFormat="1" applyFont="1" applyBorder="1" applyAlignment="1">
      <alignment horizontal="right" vertical="top"/>
    </xf>
    <xf numFmtId="2" fontId="7" fillId="0" borderId="1" xfId="0" applyNumberFormat="1" applyFont="1" applyFill="1" applyBorder="1" applyAlignment="1">
      <alignment horizontal="right" vertical="top"/>
    </xf>
    <xf numFmtId="164" fontId="7" fillId="0" borderId="1" xfId="0" applyNumberFormat="1" applyFont="1" applyFill="1" applyBorder="1" applyAlignment="1">
      <alignment horizontal="right" vertical="top"/>
    </xf>
    <xf numFmtId="0" fontId="0" fillId="0" borderId="1" xfId="0" applyFill="1" applyBorder="1" applyAlignment="1">
      <alignment vertical="top" wrapText="1"/>
    </xf>
    <xf numFmtId="0" fontId="21" fillId="3" borderId="1" xfId="0" applyFont="1" applyFill="1" applyBorder="1" applyAlignment="1">
      <alignment horizontal="justify" vertical="top" wrapText="1"/>
    </xf>
    <xf numFmtId="164" fontId="7" fillId="3" borderId="1" xfId="0" applyNumberFormat="1" applyFont="1" applyFill="1" applyBorder="1" applyAlignment="1">
      <alignment horizontal="right" vertical="top" wrapText="1"/>
    </xf>
    <xf numFmtId="2" fontId="0" fillId="3" borderId="1" xfId="0" quotePrefix="1" applyNumberFormat="1" applyFont="1" applyFill="1" applyBorder="1" applyAlignment="1">
      <alignment horizontal="justify" vertical="top" wrapText="1"/>
    </xf>
    <xf numFmtId="0" fontId="0" fillId="3" borderId="1" xfId="0" applyFont="1" applyFill="1" applyBorder="1" applyAlignment="1">
      <alignment vertical="top" wrapText="1"/>
    </xf>
    <xf numFmtId="0" fontId="0" fillId="0" borderId="1" xfId="0" applyBorder="1" applyAlignment="1">
      <alignment horizontal="justify" vertical="top"/>
    </xf>
    <xf numFmtId="0" fontId="0" fillId="3" borderId="1" xfId="0" applyFont="1" applyFill="1" applyBorder="1" applyAlignment="1">
      <alignment horizontal="center" vertical="top" wrapText="1"/>
    </xf>
    <xf numFmtId="0" fontId="0" fillId="0" borderId="1" xfId="0" applyFont="1" applyFill="1" applyBorder="1" applyAlignment="1">
      <alignment horizontal="justify" vertical="top"/>
    </xf>
    <xf numFmtId="0" fontId="0" fillId="2" borderId="1" xfId="0" applyFill="1" applyBorder="1" applyAlignment="1">
      <alignment horizontal="justify" vertical="top" wrapText="1"/>
    </xf>
    <xf numFmtId="0" fontId="2" fillId="0" borderId="1" xfId="0" applyFont="1" applyBorder="1" applyAlignment="1">
      <alignment horizontal="center" vertical="top" wrapText="1"/>
    </xf>
    <xf numFmtId="164" fontId="23" fillId="3" borderId="1" xfId="0" applyNumberFormat="1" applyFont="1" applyFill="1" applyBorder="1" applyAlignment="1">
      <alignment horizontal="right" vertical="top" wrapText="1"/>
    </xf>
    <xf numFmtId="0" fontId="0" fillId="0" borderId="0" xfId="0" applyFill="1"/>
    <xf numFmtId="0" fontId="0" fillId="7" borderId="0" xfId="0" applyFill="1"/>
    <xf numFmtId="0" fontId="12" fillId="0" borderId="1" xfId="0" applyFont="1" applyBorder="1" applyAlignment="1">
      <alignment vertical="top"/>
    </xf>
    <xf numFmtId="164" fontId="12" fillId="0" borderId="1" xfId="0" applyNumberFormat="1" applyFont="1" applyBorder="1" applyAlignment="1">
      <alignment horizontal="center" vertical="top" wrapText="1"/>
    </xf>
    <xf numFmtId="0" fontId="12" fillId="3" borderId="1" xfId="0" applyFont="1" applyFill="1" applyBorder="1" applyAlignment="1">
      <alignment vertical="top" wrapText="1"/>
    </xf>
    <xf numFmtId="0" fontId="12" fillId="3" borderId="1" xfId="0" applyFont="1" applyFill="1" applyBorder="1" applyAlignment="1">
      <alignment horizontal="justify" vertical="top" wrapText="1"/>
    </xf>
    <xf numFmtId="0" fontId="0" fillId="3" borderId="0" xfId="0" applyFill="1"/>
    <xf numFmtId="164" fontId="0" fillId="0" borderId="1" xfId="0" applyNumberFormat="1" applyFont="1" applyBorder="1" applyAlignment="1">
      <alignment horizontal="center" vertical="top" wrapText="1"/>
    </xf>
    <xf numFmtId="0" fontId="12" fillId="0" borderId="1" xfId="0" applyFont="1" applyBorder="1" applyAlignment="1">
      <alignment horizontal="left" vertical="top" wrapText="1"/>
    </xf>
    <xf numFmtId="164" fontId="12" fillId="3" borderId="1" xfId="0" applyNumberFormat="1" applyFont="1" applyFill="1" applyBorder="1" applyAlignment="1">
      <alignment vertical="top" wrapText="1"/>
    </xf>
    <xf numFmtId="164" fontId="0" fillId="0" borderId="1" xfId="0" applyNumberFormat="1" applyFont="1" applyFill="1" applyBorder="1" applyAlignment="1">
      <alignment horizontal="center" vertical="top" wrapText="1"/>
    </xf>
    <xf numFmtId="164" fontId="12" fillId="0" borderId="1" xfId="0" applyNumberFormat="1" applyFont="1" applyFill="1" applyBorder="1" applyAlignment="1">
      <alignment vertical="top" wrapText="1"/>
    </xf>
    <xf numFmtId="0" fontId="0" fillId="0" borderId="1" xfId="0" applyFont="1" applyFill="1" applyBorder="1" applyAlignment="1">
      <alignment vertical="top"/>
    </xf>
    <xf numFmtId="2" fontId="12" fillId="6" borderId="1" xfId="0" applyNumberFormat="1" applyFont="1" applyFill="1" applyBorder="1" applyAlignment="1">
      <alignment horizontal="right" vertical="top" wrapText="1"/>
    </xf>
    <xf numFmtId="164" fontId="12" fillId="5" borderId="1" xfId="0" applyNumberFormat="1" applyFont="1" applyFill="1" applyBorder="1" applyAlignment="1">
      <alignment horizontal="right" vertical="top" wrapText="1"/>
    </xf>
    <xf numFmtId="164" fontId="12" fillId="3" borderId="1" xfId="0"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0" fontId="12" fillId="0" borderId="1" xfId="0" applyFont="1" applyFill="1" applyBorder="1" applyAlignment="1">
      <alignment horizontal="justify" vertical="top" wrapText="1"/>
    </xf>
    <xf numFmtId="164" fontId="12" fillId="0" borderId="1" xfId="0" applyNumberFormat="1" applyFont="1" applyFill="1" applyBorder="1" applyAlignment="1">
      <alignment horizontal="center" vertical="top" wrapText="1"/>
    </xf>
    <xf numFmtId="164" fontId="0" fillId="0" borderId="1" xfId="0" applyNumberFormat="1" applyFont="1" applyBorder="1" applyAlignment="1">
      <alignment horizontal="center" vertical="top"/>
    </xf>
    <xf numFmtId="164" fontId="0" fillId="0" borderId="1" xfId="0" applyNumberFormat="1" applyFont="1" applyBorder="1" applyAlignment="1">
      <alignment vertical="top" wrapText="1"/>
    </xf>
    <xf numFmtId="164" fontId="26" fillId="0" borderId="1" xfId="0" applyNumberFormat="1" applyFont="1" applyBorder="1" applyAlignment="1">
      <alignment horizontal="right" vertical="top" wrapText="1"/>
    </xf>
    <xf numFmtId="0" fontId="27" fillId="0" borderId="1" xfId="0" applyFont="1" applyBorder="1" applyAlignment="1">
      <alignment horizontal="justify" vertical="top"/>
    </xf>
    <xf numFmtId="0" fontId="28" fillId="0" borderId="1" xfId="0" applyFont="1" applyBorder="1" applyAlignment="1">
      <alignment horizontal="justify" vertical="top" wrapText="1"/>
    </xf>
    <xf numFmtId="0" fontId="24" fillId="0" borderId="1" xfId="0" applyFont="1" applyBorder="1" applyAlignment="1">
      <alignment horizontal="right" vertical="top" wrapText="1"/>
    </xf>
    <xf numFmtId="2" fontId="12" fillId="0" borderId="1" xfId="0" applyNumberFormat="1" applyFont="1" applyBorder="1" applyAlignment="1">
      <alignment horizontal="right" vertical="top"/>
    </xf>
    <xf numFmtId="0" fontId="12" fillId="0" borderId="1" xfId="0" applyFont="1" applyBorder="1" applyAlignment="1">
      <alignment horizontal="right" vertical="top"/>
    </xf>
    <xf numFmtId="0" fontId="12" fillId="2" borderId="1" xfId="0" applyFont="1" applyFill="1" applyBorder="1" applyAlignment="1">
      <alignment horizontal="justify" vertical="top" wrapText="1"/>
    </xf>
    <xf numFmtId="2" fontId="12" fillId="0" borderId="1" xfId="0" applyNumberFormat="1" applyFont="1" applyBorder="1" applyAlignment="1">
      <alignment horizontal="right" vertical="top" wrapText="1"/>
    </xf>
    <xf numFmtId="0" fontId="12" fillId="0" borderId="2" xfId="0" applyFont="1" applyBorder="1" applyAlignment="1">
      <alignment vertical="top" wrapText="1"/>
    </xf>
    <xf numFmtId="0" fontId="12" fillId="0" borderId="2" xfId="0" applyFont="1" applyBorder="1" applyAlignment="1">
      <alignment horizontal="justify" vertical="top" wrapText="1"/>
    </xf>
    <xf numFmtId="2" fontId="12" fillId="0" borderId="2" xfId="0" applyNumberFormat="1" applyFont="1" applyBorder="1" applyAlignment="1">
      <alignment horizontal="right" vertical="top" wrapText="1"/>
    </xf>
    <xf numFmtId="0" fontId="0" fillId="0" borderId="2" xfId="0" applyFill="1" applyBorder="1" applyAlignment="1">
      <alignment vertical="top"/>
    </xf>
    <xf numFmtId="0" fontId="0" fillId="0" borderId="0" xfId="0" applyAlignment="1">
      <alignment horizontal="left" vertical="top"/>
    </xf>
    <xf numFmtId="0" fontId="0" fillId="0" borderId="0" xfId="0" applyFill="1" applyAlignment="1">
      <alignment vertical="top"/>
    </xf>
    <xf numFmtId="0" fontId="0" fillId="0" borderId="2" xfId="0" applyBorder="1" applyAlignment="1">
      <alignment horizontal="center" vertical="center" wrapText="1"/>
    </xf>
    <xf numFmtId="0" fontId="0" fillId="0" borderId="2" xfId="0" applyBorder="1" applyAlignment="1">
      <alignment horizontal="center" vertical="top" wrapText="1"/>
    </xf>
    <xf numFmtId="0" fontId="0" fillId="0" borderId="2" xfId="0" applyFont="1" applyFill="1" applyBorder="1" applyAlignment="1">
      <alignment horizontal="left" vertical="top" wrapText="1"/>
    </xf>
    <xf numFmtId="0" fontId="12" fillId="0" borderId="2" xfId="0" applyFont="1" applyBorder="1" applyAlignment="1">
      <alignment horizontal="right" vertical="top" wrapText="1"/>
    </xf>
    <xf numFmtId="164" fontId="12" fillId="0" borderId="2" xfId="0" applyNumberFormat="1" applyFont="1" applyBorder="1" applyAlignment="1">
      <alignment horizontal="right" vertical="top" wrapText="1"/>
    </xf>
    <xf numFmtId="0" fontId="7" fillId="0" borderId="1" xfId="0" applyFont="1" applyBorder="1" applyAlignment="1">
      <alignment horizontal="right" vertical="top"/>
    </xf>
    <xf numFmtId="0" fontId="0" fillId="7" borderId="3" xfId="0" applyFill="1" applyBorder="1"/>
    <xf numFmtId="0" fontId="0" fillId="3" borderId="3" xfId="0" applyFill="1" applyBorder="1"/>
    <xf numFmtId="164" fontId="0" fillId="3" borderId="1" xfId="0" applyNumberFormat="1" applyFont="1" applyFill="1" applyBorder="1" applyAlignment="1">
      <alignment horizontal="right" vertical="top"/>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wrapText="1"/>
    </xf>
    <xf numFmtId="0" fontId="12" fillId="0" borderId="1" xfId="0" applyFont="1" applyBorder="1" applyAlignment="1">
      <alignment horizontal="center" vertical="top" wrapText="1"/>
    </xf>
    <xf numFmtId="2" fontId="7" fillId="0" borderId="1" xfId="0" applyNumberFormat="1" applyFont="1" applyFill="1" applyBorder="1" applyAlignment="1">
      <alignment horizontal="right" vertical="top" wrapText="1"/>
    </xf>
    <xf numFmtId="0" fontId="0" fillId="0" borderId="1" xfId="0" applyFont="1" applyBorder="1" applyAlignment="1">
      <alignment horizontal="center" vertical="top" wrapText="1"/>
    </xf>
    <xf numFmtId="1" fontId="7" fillId="0" borderId="1" xfId="0" applyNumberFormat="1" applyFont="1" applyBorder="1" applyAlignment="1">
      <alignment vertical="top"/>
    </xf>
  </cellXfs>
  <cellStyles count="10">
    <cellStyle name="Comma 2" xfId="2"/>
    <cellStyle name="Comma 3" xfId="3"/>
    <cellStyle name="Euro" xfId="4"/>
    <cellStyle name="Normal" xfId="0" builtinId="0"/>
    <cellStyle name="Normal 10" xfId="5"/>
    <cellStyle name="Normal 2" xfId="1"/>
    <cellStyle name="Normal 5" xfId="6"/>
    <cellStyle name="Normal 6" xfId="7"/>
    <cellStyle name="Normal 8" xfId="8"/>
    <cellStyle name="Percent 2"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AD3017"/>
  <sheetViews>
    <sheetView tabSelected="1" zoomScaleSheetLayoutView="85" workbookViewId="0">
      <pane ySplit="3" topLeftCell="A4" activePane="bottomLeft" state="frozen"/>
      <selection pane="bottomLeft"/>
    </sheetView>
  </sheetViews>
  <sheetFormatPr defaultRowHeight="15"/>
  <cols>
    <col min="1" max="1" width="14" customWidth="1"/>
    <col min="2" max="2" width="25.42578125" customWidth="1"/>
    <col min="3" max="3" width="5.28515625" style="1" customWidth="1"/>
    <col min="4" max="4" width="17.140625" style="1" hidden="1" customWidth="1"/>
    <col min="5" max="6" width="21.42578125" style="1" hidden="1" customWidth="1"/>
    <col min="7" max="7" width="13.140625" style="1" hidden="1" customWidth="1"/>
    <col min="8" max="8" width="42.5703125" style="1" customWidth="1"/>
    <col min="9" max="9" width="11.7109375" style="210" customWidth="1"/>
    <col min="10" max="10" width="11.28515625" style="1" customWidth="1"/>
    <col min="11" max="11" width="17" style="1" customWidth="1"/>
  </cols>
  <sheetData>
    <row r="1" spans="1:30" ht="22.5" customHeight="1">
      <c r="C1" s="7"/>
      <c r="D1" s="7"/>
      <c r="E1" s="7"/>
      <c r="F1" s="7"/>
      <c r="H1" s="9" t="s">
        <v>19</v>
      </c>
      <c r="I1" s="8"/>
      <c r="J1" s="9"/>
      <c r="K1" s="10"/>
    </row>
    <row r="2" spans="1:30" s="10" customFormat="1" ht="39.75" customHeight="1">
      <c r="A2" s="12" t="s">
        <v>15</v>
      </c>
      <c r="B2" s="12" t="s">
        <v>16</v>
      </c>
      <c r="C2" s="220"/>
      <c r="D2" s="220" t="s">
        <v>20</v>
      </c>
      <c r="E2" s="220" t="s">
        <v>21</v>
      </c>
      <c r="F2" s="220" t="s">
        <v>0</v>
      </c>
      <c r="G2" s="221"/>
      <c r="H2" s="220" t="s">
        <v>22</v>
      </c>
      <c r="I2" s="222" t="s">
        <v>3104</v>
      </c>
      <c r="J2" s="220" t="s">
        <v>23</v>
      </c>
      <c r="K2" s="220" t="s">
        <v>3103</v>
      </c>
    </row>
    <row r="3" spans="1:30" s="10" customFormat="1">
      <c r="A3" s="223">
        <v>1</v>
      </c>
      <c r="B3" s="224">
        <v>2</v>
      </c>
      <c r="C3" s="13">
        <v>3</v>
      </c>
      <c r="D3" s="13"/>
      <c r="E3" s="13">
        <v>2</v>
      </c>
      <c r="F3" s="13">
        <v>2</v>
      </c>
      <c r="G3" s="14">
        <v>2</v>
      </c>
      <c r="H3" s="13">
        <v>4</v>
      </c>
      <c r="I3" s="15">
        <v>5</v>
      </c>
      <c r="J3" s="13">
        <v>6</v>
      </c>
      <c r="K3" s="13">
        <v>7</v>
      </c>
      <c r="L3"/>
      <c r="M3"/>
      <c r="N3"/>
      <c r="O3"/>
      <c r="P3"/>
      <c r="Q3"/>
      <c r="R3"/>
      <c r="S3"/>
      <c r="T3"/>
      <c r="U3"/>
      <c r="V3"/>
      <c r="W3"/>
      <c r="X3"/>
      <c r="Y3"/>
      <c r="Z3"/>
      <c r="AA3"/>
      <c r="AB3"/>
      <c r="AC3"/>
      <c r="AD3"/>
    </row>
    <row r="4" spans="1:30" s="10" customFormat="1" ht="57.75" customHeight="1">
      <c r="A4" s="17" t="s">
        <v>17</v>
      </c>
      <c r="B4" s="211" t="s">
        <v>18</v>
      </c>
      <c r="C4" s="18">
        <v>1</v>
      </c>
      <c r="D4" s="19" t="s">
        <v>24</v>
      </c>
      <c r="E4" s="20" t="s">
        <v>25</v>
      </c>
      <c r="F4" s="20" t="s">
        <v>25</v>
      </c>
      <c r="G4" s="20" t="str">
        <f>F4</f>
        <v>Mushalpur R&amp;B Divn</v>
      </c>
      <c r="H4" s="21" t="s">
        <v>26</v>
      </c>
      <c r="I4" s="219">
        <v>0.52900000000000003</v>
      </c>
      <c r="J4" s="22"/>
      <c r="K4" s="22">
        <v>163.15700000000001</v>
      </c>
      <c r="L4"/>
      <c r="M4"/>
      <c r="N4"/>
      <c r="O4"/>
      <c r="P4"/>
      <c r="Q4"/>
      <c r="R4"/>
      <c r="S4"/>
      <c r="T4"/>
      <c r="U4"/>
      <c r="V4"/>
      <c r="W4"/>
      <c r="X4"/>
      <c r="Y4"/>
      <c r="Z4"/>
      <c r="AA4"/>
      <c r="AB4"/>
      <c r="AC4"/>
      <c r="AD4"/>
    </row>
    <row r="5" spans="1:30" s="10" customFormat="1" ht="30" customHeight="1">
      <c r="A5" s="5"/>
      <c r="B5" s="5"/>
      <c r="C5" s="18">
        <v>2</v>
      </c>
      <c r="D5" s="19" t="s">
        <v>24</v>
      </c>
      <c r="E5" s="20" t="s">
        <v>25</v>
      </c>
      <c r="F5" s="20" t="s">
        <v>25</v>
      </c>
      <c r="G5" s="24" t="str">
        <f>IF(F5=F4,"Do",F5)</f>
        <v>Do</v>
      </c>
      <c r="H5" s="21" t="s">
        <v>27</v>
      </c>
      <c r="I5" s="22">
        <v>6</v>
      </c>
      <c r="J5" s="22"/>
      <c r="K5" s="22">
        <v>25</v>
      </c>
      <c r="L5"/>
      <c r="M5"/>
      <c r="N5"/>
      <c r="O5"/>
      <c r="P5"/>
      <c r="Q5"/>
      <c r="R5"/>
      <c r="S5"/>
      <c r="T5"/>
      <c r="U5"/>
      <c r="V5"/>
      <c r="W5"/>
      <c r="X5"/>
      <c r="Y5"/>
      <c r="Z5"/>
      <c r="AA5"/>
      <c r="AB5"/>
      <c r="AC5"/>
      <c r="AD5"/>
    </row>
    <row r="6" spans="1:30" s="10" customFormat="1" ht="30" customHeight="1">
      <c r="A6" s="5"/>
      <c r="B6" s="5"/>
      <c r="C6" s="18">
        <v>3</v>
      </c>
      <c r="D6" s="19" t="s">
        <v>24</v>
      </c>
      <c r="E6" s="20" t="s">
        <v>25</v>
      </c>
      <c r="F6" s="20" t="s">
        <v>25</v>
      </c>
      <c r="G6" s="24" t="str">
        <f t="shared" ref="G6:G69" si="0">IF(F6=F5,"Do",F6)</f>
        <v>Do</v>
      </c>
      <c r="H6" s="21" t="s">
        <v>28</v>
      </c>
      <c r="I6" s="22">
        <v>3.25</v>
      </c>
      <c r="J6" s="22"/>
      <c r="K6" s="22">
        <v>15</v>
      </c>
      <c r="L6"/>
      <c r="M6"/>
      <c r="N6"/>
      <c r="O6"/>
      <c r="P6"/>
      <c r="Q6"/>
      <c r="R6"/>
      <c r="S6"/>
      <c r="T6"/>
      <c r="U6"/>
      <c r="V6"/>
      <c r="W6"/>
      <c r="X6"/>
      <c r="Y6"/>
      <c r="Z6"/>
      <c r="AA6"/>
      <c r="AB6"/>
      <c r="AC6"/>
      <c r="AD6"/>
    </row>
    <row r="7" spans="1:30" s="10" customFormat="1" ht="18.75" customHeight="1">
      <c r="A7" s="5"/>
      <c r="B7" s="5"/>
      <c r="C7" s="18">
        <v>4</v>
      </c>
      <c r="D7" s="19" t="s">
        <v>24</v>
      </c>
      <c r="E7" s="20" t="s">
        <v>25</v>
      </c>
      <c r="F7" s="20" t="s">
        <v>25</v>
      </c>
      <c r="G7" s="24" t="str">
        <f t="shared" si="0"/>
        <v>Do</v>
      </c>
      <c r="H7" s="21" t="s">
        <v>29</v>
      </c>
      <c r="I7" s="22">
        <v>1</v>
      </c>
      <c r="J7" s="22"/>
      <c r="K7" s="22">
        <v>4</v>
      </c>
      <c r="L7"/>
      <c r="M7"/>
      <c r="N7"/>
      <c r="O7"/>
      <c r="P7"/>
      <c r="Q7"/>
      <c r="R7"/>
      <c r="S7"/>
      <c r="T7"/>
      <c r="U7"/>
      <c r="V7"/>
      <c r="W7"/>
      <c r="X7"/>
      <c r="Y7"/>
      <c r="Z7"/>
      <c r="AA7"/>
      <c r="AB7"/>
      <c r="AC7"/>
      <c r="AD7"/>
    </row>
    <row r="8" spans="1:30" s="10" customFormat="1" ht="30">
      <c r="A8" s="5"/>
      <c r="B8" s="5"/>
      <c r="C8" s="18">
        <v>5</v>
      </c>
      <c r="D8" s="19" t="s">
        <v>30</v>
      </c>
      <c r="E8" s="20" t="s">
        <v>31</v>
      </c>
      <c r="F8" s="20" t="s">
        <v>31</v>
      </c>
      <c r="G8" s="24" t="str">
        <f t="shared" si="0"/>
        <v>Barpeta Rural Rd Divn</v>
      </c>
      <c r="H8" s="21" t="s">
        <v>32</v>
      </c>
      <c r="I8" s="25">
        <v>8.6150000000000002</v>
      </c>
      <c r="J8" s="22"/>
      <c r="K8" s="22">
        <v>140</v>
      </c>
      <c r="L8"/>
      <c r="M8"/>
      <c r="N8"/>
      <c r="O8"/>
      <c r="P8"/>
      <c r="Q8"/>
      <c r="R8"/>
      <c r="S8"/>
      <c r="T8"/>
      <c r="U8"/>
      <c r="V8"/>
      <c r="W8"/>
      <c r="X8"/>
      <c r="Y8"/>
      <c r="Z8"/>
      <c r="AA8"/>
      <c r="AB8"/>
      <c r="AC8"/>
      <c r="AD8"/>
    </row>
    <row r="9" spans="1:30" s="10" customFormat="1" ht="30" customHeight="1">
      <c r="A9" s="5"/>
      <c r="B9" s="5"/>
      <c r="C9" s="18">
        <v>6</v>
      </c>
      <c r="D9" s="19" t="s">
        <v>33</v>
      </c>
      <c r="E9" s="20" t="s">
        <v>34</v>
      </c>
      <c r="F9" s="20" t="s">
        <v>35</v>
      </c>
      <c r="G9" s="24" t="str">
        <f t="shared" si="0"/>
        <v>Nalbari Rural Road Division</v>
      </c>
      <c r="H9" s="21" t="s">
        <v>36</v>
      </c>
      <c r="I9" s="22">
        <v>7</v>
      </c>
      <c r="J9" s="22"/>
      <c r="K9" s="22">
        <v>110</v>
      </c>
      <c r="L9"/>
      <c r="M9"/>
      <c r="N9"/>
      <c r="O9"/>
      <c r="P9"/>
      <c r="Q9"/>
      <c r="R9"/>
      <c r="S9"/>
      <c r="T9"/>
      <c r="U9"/>
      <c r="V9"/>
      <c r="W9"/>
      <c r="X9"/>
      <c r="Y9"/>
      <c r="Z9"/>
      <c r="AA9"/>
      <c r="AB9"/>
      <c r="AC9"/>
      <c r="AD9"/>
    </row>
    <row r="10" spans="1:30" s="10" customFormat="1" ht="45">
      <c r="A10" s="5"/>
      <c r="B10" s="5"/>
      <c r="C10" s="18">
        <v>7</v>
      </c>
      <c r="D10" s="19" t="s">
        <v>30</v>
      </c>
      <c r="E10" s="20" t="s">
        <v>31</v>
      </c>
      <c r="F10" s="20" t="s">
        <v>31</v>
      </c>
      <c r="G10" s="24" t="str">
        <f t="shared" si="0"/>
        <v>Barpeta Rural Rd Divn</v>
      </c>
      <c r="H10" s="21" t="s">
        <v>37</v>
      </c>
      <c r="I10" s="7">
        <v>4.1900000000000004</v>
      </c>
      <c r="J10" s="22"/>
      <c r="K10" s="22">
        <v>97</v>
      </c>
      <c r="L10"/>
      <c r="M10"/>
      <c r="N10"/>
      <c r="O10"/>
      <c r="P10"/>
      <c r="Q10"/>
      <c r="R10"/>
      <c r="S10"/>
      <c r="T10"/>
      <c r="U10"/>
      <c r="V10"/>
      <c r="W10"/>
      <c r="X10"/>
      <c r="Y10"/>
      <c r="Z10"/>
      <c r="AA10"/>
      <c r="AB10"/>
      <c r="AC10"/>
      <c r="AD10"/>
    </row>
    <row r="11" spans="1:30" s="10" customFormat="1" ht="30">
      <c r="A11" s="5"/>
      <c r="B11" s="5"/>
      <c r="C11" s="18">
        <v>8</v>
      </c>
      <c r="D11" s="19" t="s">
        <v>30</v>
      </c>
      <c r="E11" s="20" t="s">
        <v>38</v>
      </c>
      <c r="F11" s="20" t="s">
        <v>38</v>
      </c>
      <c r="G11" s="24" t="str">
        <f t="shared" si="0"/>
        <v>Barpeta State Rd Divn</v>
      </c>
      <c r="H11" s="21" t="s">
        <v>39</v>
      </c>
      <c r="I11" s="22">
        <v>14.705</v>
      </c>
      <c r="J11" s="22"/>
      <c r="K11" s="22">
        <v>600.91</v>
      </c>
      <c r="L11"/>
      <c r="M11"/>
      <c r="N11"/>
      <c r="O11"/>
      <c r="P11"/>
      <c r="Q11"/>
      <c r="R11"/>
      <c r="S11"/>
      <c r="T11"/>
      <c r="U11"/>
      <c r="V11"/>
      <c r="W11"/>
      <c r="X11"/>
      <c r="Y11"/>
      <c r="Z11"/>
      <c r="AA11"/>
      <c r="AB11"/>
      <c r="AC11"/>
      <c r="AD11"/>
    </row>
    <row r="12" spans="1:30" s="10" customFormat="1" ht="30">
      <c r="A12" s="5"/>
      <c r="B12" s="5"/>
      <c r="C12" s="18">
        <v>9</v>
      </c>
      <c r="D12" s="19" t="s">
        <v>30</v>
      </c>
      <c r="E12" s="20" t="s">
        <v>31</v>
      </c>
      <c r="F12" s="20" t="s">
        <v>31</v>
      </c>
      <c r="G12" s="24" t="str">
        <f t="shared" si="0"/>
        <v>Barpeta Rural Rd Divn</v>
      </c>
      <c r="H12" s="21" t="s">
        <v>40</v>
      </c>
      <c r="I12" s="11">
        <v>0</v>
      </c>
      <c r="J12" s="11">
        <v>1</v>
      </c>
      <c r="K12" s="22">
        <v>16.07</v>
      </c>
      <c r="L12"/>
      <c r="M12"/>
      <c r="N12"/>
      <c r="O12"/>
      <c r="P12"/>
      <c r="Q12"/>
      <c r="R12"/>
      <c r="S12"/>
      <c r="T12"/>
      <c r="U12"/>
      <c r="V12"/>
      <c r="W12"/>
      <c r="X12"/>
      <c r="Y12"/>
      <c r="Z12"/>
      <c r="AA12"/>
      <c r="AB12"/>
      <c r="AC12"/>
      <c r="AD12"/>
    </row>
    <row r="13" spans="1:30" s="10" customFormat="1" ht="30">
      <c r="A13" s="5"/>
      <c r="B13" s="5"/>
      <c r="C13" s="18">
        <v>10</v>
      </c>
      <c r="D13" s="19" t="s">
        <v>30</v>
      </c>
      <c r="E13" s="20" t="s">
        <v>31</v>
      </c>
      <c r="F13" s="20" t="s">
        <v>31</v>
      </c>
      <c r="G13" s="24" t="str">
        <f t="shared" si="0"/>
        <v>Do</v>
      </c>
      <c r="H13" s="21" t="s">
        <v>41</v>
      </c>
      <c r="I13" s="11">
        <v>0</v>
      </c>
      <c r="J13" s="11">
        <v>1</v>
      </c>
      <c r="K13" s="22">
        <v>26</v>
      </c>
      <c r="L13"/>
      <c r="M13"/>
      <c r="N13"/>
      <c r="O13"/>
      <c r="P13"/>
      <c r="Q13"/>
      <c r="R13"/>
      <c r="S13"/>
      <c r="T13"/>
      <c r="U13"/>
      <c r="V13"/>
      <c r="W13"/>
      <c r="X13"/>
      <c r="Y13"/>
      <c r="Z13"/>
      <c r="AA13"/>
      <c r="AB13"/>
      <c r="AC13"/>
      <c r="AD13"/>
    </row>
    <row r="14" spans="1:30" s="10" customFormat="1" ht="30" customHeight="1">
      <c r="A14" s="5"/>
      <c r="B14" s="5"/>
      <c r="C14" s="18">
        <v>11</v>
      </c>
      <c r="D14" s="19" t="s">
        <v>42</v>
      </c>
      <c r="E14" s="26" t="s">
        <v>43</v>
      </c>
      <c r="F14" s="20" t="s">
        <v>43</v>
      </c>
      <c r="G14" s="24" t="str">
        <f t="shared" si="0"/>
        <v>Bongaigaon Rural Rd Divn</v>
      </c>
      <c r="H14" s="21" t="s">
        <v>44</v>
      </c>
      <c r="I14" s="11">
        <v>3</v>
      </c>
      <c r="J14" s="11"/>
      <c r="K14" s="22">
        <v>45</v>
      </c>
      <c r="L14"/>
      <c r="M14"/>
      <c r="N14"/>
      <c r="O14"/>
      <c r="P14"/>
      <c r="Q14"/>
      <c r="R14"/>
      <c r="S14"/>
      <c r="T14"/>
      <c r="U14"/>
      <c r="V14"/>
      <c r="W14"/>
      <c r="X14"/>
      <c r="Y14"/>
      <c r="Z14"/>
      <c r="AA14"/>
      <c r="AB14"/>
      <c r="AC14"/>
      <c r="AD14"/>
    </row>
    <row r="15" spans="1:30" s="10" customFormat="1" ht="30" customHeight="1">
      <c r="A15" s="5"/>
      <c r="B15" s="5"/>
      <c r="C15" s="18">
        <v>12</v>
      </c>
      <c r="D15" s="19" t="s">
        <v>45</v>
      </c>
      <c r="E15" s="20" t="s">
        <v>46</v>
      </c>
      <c r="F15" s="20" t="s">
        <v>46</v>
      </c>
      <c r="G15" s="24" t="str">
        <f t="shared" si="0"/>
        <v>Silchar Rural Rd Divn</v>
      </c>
      <c r="H15" s="21" t="s">
        <v>47</v>
      </c>
      <c r="I15" s="11">
        <v>1.2</v>
      </c>
      <c r="J15" s="11"/>
      <c r="K15" s="22">
        <v>104.51</v>
      </c>
      <c r="L15"/>
      <c r="M15"/>
      <c r="N15"/>
      <c r="O15"/>
      <c r="P15"/>
      <c r="Q15"/>
      <c r="R15"/>
      <c r="S15"/>
      <c r="T15"/>
      <c r="U15"/>
      <c r="V15"/>
      <c r="W15"/>
      <c r="X15"/>
      <c r="Y15"/>
      <c r="Z15"/>
      <c r="AA15"/>
      <c r="AB15"/>
      <c r="AC15"/>
      <c r="AD15"/>
    </row>
    <row r="16" spans="1:30" s="10" customFormat="1" ht="30" customHeight="1">
      <c r="A16" s="5"/>
      <c r="B16" s="5"/>
      <c r="C16" s="18">
        <v>13</v>
      </c>
      <c r="D16" s="19" t="s">
        <v>48</v>
      </c>
      <c r="E16" s="20" t="s">
        <v>49</v>
      </c>
      <c r="F16" s="20" t="s">
        <v>49</v>
      </c>
      <c r="G16" s="24" t="str">
        <f t="shared" si="0"/>
        <v>Mangaldoi State Rd Divn</v>
      </c>
      <c r="H16" s="21" t="s">
        <v>50</v>
      </c>
      <c r="I16" s="11">
        <f>40-12.335</f>
        <v>27.664999999999999</v>
      </c>
      <c r="J16" s="11"/>
      <c r="K16" s="22">
        <v>679.58</v>
      </c>
      <c r="L16"/>
      <c r="M16"/>
      <c r="N16"/>
      <c r="O16"/>
      <c r="P16"/>
      <c r="Q16"/>
      <c r="R16"/>
      <c r="S16"/>
      <c r="T16"/>
      <c r="U16"/>
      <c r="V16"/>
      <c r="W16"/>
      <c r="X16"/>
      <c r="Y16"/>
      <c r="Z16"/>
      <c r="AA16"/>
      <c r="AB16"/>
      <c r="AC16"/>
      <c r="AD16"/>
    </row>
    <row r="17" spans="1:30" s="10" customFormat="1" ht="45" customHeight="1">
      <c r="A17" s="5"/>
      <c r="B17" s="5"/>
      <c r="C17" s="18">
        <v>14</v>
      </c>
      <c r="D17" s="19" t="s">
        <v>51</v>
      </c>
      <c r="E17" s="20" t="s">
        <v>52</v>
      </c>
      <c r="F17" s="20" t="s">
        <v>52</v>
      </c>
      <c r="G17" s="24" t="str">
        <f t="shared" si="0"/>
        <v>Dhemaji Rural Rd Divn</v>
      </c>
      <c r="H17" s="21" t="s">
        <v>53</v>
      </c>
      <c r="I17" s="27">
        <v>1.2</v>
      </c>
      <c r="J17" s="11"/>
      <c r="K17" s="22">
        <v>5.2149999999999999</v>
      </c>
      <c r="L17"/>
      <c r="M17"/>
      <c r="N17"/>
      <c r="O17"/>
      <c r="P17"/>
      <c r="Q17"/>
      <c r="R17"/>
      <c r="S17"/>
      <c r="T17"/>
      <c r="U17"/>
      <c r="V17"/>
      <c r="W17"/>
      <c r="X17"/>
      <c r="Y17"/>
      <c r="Z17"/>
      <c r="AA17"/>
      <c r="AB17"/>
      <c r="AC17"/>
      <c r="AD17"/>
    </row>
    <row r="18" spans="1:30" s="10" customFormat="1" ht="45" customHeight="1">
      <c r="A18" s="5"/>
      <c r="B18" s="5"/>
      <c r="C18" s="18">
        <v>15</v>
      </c>
      <c r="D18" s="19" t="s">
        <v>51</v>
      </c>
      <c r="E18" s="20" t="s">
        <v>52</v>
      </c>
      <c r="F18" s="20" t="s">
        <v>52</v>
      </c>
      <c r="G18" s="24" t="str">
        <f t="shared" si="0"/>
        <v>Do</v>
      </c>
      <c r="H18" s="21" t="s">
        <v>54</v>
      </c>
      <c r="I18" s="27">
        <v>1.34</v>
      </c>
      <c r="J18" s="11"/>
      <c r="K18" s="22">
        <v>10.44</v>
      </c>
      <c r="L18"/>
      <c r="M18"/>
      <c r="N18"/>
      <c r="O18"/>
      <c r="P18"/>
      <c r="Q18"/>
      <c r="R18"/>
      <c r="S18"/>
      <c r="T18"/>
      <c r="U18"/>
      <c r="V18"/>
      <c r="W18"/>
      <c r="X18"/>
      <c r="Y18"/>
      <c r="Z18"/>
      <c r="AA18"/>
      <c r="AB18"/>
      <c r="AC18"/>
      <c r="AD18"/>
    </row>
    <row r="19" spans="1:30" s="10" customFormat="1" ht="45" customHeight="1">
      <c r="A19" s="5"/>
      <c r="B19" s="5"/>
      <c r="C19" s="18">
        <v>16</v>
      </c>
      <c r="D19" s="19" t="s">
        <v>51</v>
      </c>
      <c r="E19" s="20" t="s">
        <v>52</v>
      </c>
      <c r="F19" s="20" t="s">
        <v>52</v>
      </c>
      <c r="G19" s="24" t="str">
        <f t="shared" si="0"/>
        <v>Do</v>
      </c>
      <c r="H19" s="21" t="s">
        <v>55</v>
      </c>
      <c r="I19" s="27">
        <v>1.345</v>
      </c>
      <c r="J19" s="11"/>
      <c r="K19" s="22">
        <v>4.84</v>
      </c>
      <c r="L19"/>
      <c r="M19"/>
      <c r="N19"/>
      <c r="O19"/>
      <c r="P19"/>
      <c r="Q19"/>
      <c r="R19"/>
      <c r="S19"/>
      <c r="T19"/>
      <c r="U19"/>
      <c r="V19"/>
      <c r="W19"/>
      <c r="X19"/>
      <c r="Y19"/>
      <c r="Z19"/>
      <c r="AA19"/>
      <c r="AB19"/>
      <c r="AC19"/>
      <c r="AD19"/>
    </row>
    <row r="20" spans="1:30" s="10" customFormat="1" ht="45" customHeight="1">
      <c r="A20" s="5"/>
      <c r="B20" s="5"/>
      <c r="C20" s="18">
        <v>17</v>
      </c>
      <c r="D20" s="19" t="s">
        <v>51</v>
      </c>
      <c r="E20" s="20" t="s">
        <v>52</v>
      </c>
      <c r="F20" s="20" t="s">
        <v>52</v>
      </c>
      <c r="G20" s="24" t="str">
        <f t="shared" si="0"/>
        <v>Do</v>
      </c>
      <c r="H20" s="21" t="s">
        <v>56</v>
      </c>
      <c r="I20" s="27">
        <v>1.63</v>
      </c>
      <c r="J20" s="11"/>
      <c r="K20" s="22">
        <v>13.89</v>
      </c>
      <c r="L20"/>
      <c r="M20"/>
      <c r="N20"/>
      <c r="O20"/>
      <c r="P20"/>
      <c r="Q20"/>
      <c r="R20"/>
      <c r="S20"/>
      <c r="T20"/>
      <c r="U20"/>
      <c r="V20"/>
      <c r="W20"/>
      <c r="X20"/>
      <c r="Y20"/>
      <c r="Z20"/>
      <c r="AA20"/>
      <c r="AB20"/>
      <c r="AC20"/>
      <c r="AD20"/>
    </row>
    <row r="21" spans="1:30" s="10" customFormat="1" ht="30" customHeight="1">
      <c r="A21" s="5"/>
      <c r="B21" s="5"/>
      <c r="C21" s="18">
        <v>18</v>
      </c>
      <c r="D21" s="19" t="s">
        <v>57</v>
      </c>
      <c r="E21" s="20" t="s">
        <v>58</v>
      </c>
      <c r="F21" s="20" t="s">
        <v>58</v>
      </c>
      <c r="G21" s="24" t="str">
        <f t="shared" si="0"/>
        <v>Dhubri Rural Rd Divn</v>
      </c>
      <c r="H21" s="21" t="s">
        <v>59</v>
      </c>
      <c r="I21" s="7">
        <v>7.93</v>
      </c>
      <c r="J21" s="11"/>
      <c r="K21" s="22">
        <v>123.9</v>
      </c>
      <c r="L21"/>
      <c r="M21"/>
      <c r="N21"/>
      <c r="O21"/>
      <c r="P21"/>
      <c r="Q21"/>
      <c r="R21"/>
      <c r="S21"/>
      <c r="T21"/>
      <c r="U21"/>
      <c r="V21"/>
      <c r="W21"/>
      <c r="X21"/>
      <c r="Y21"/>
      <c r="Z21"/>
      <c r="AA21"/>
      <c r="AB21"/>
      <c r="AC21"/>
      <c r="AD21"/>
    </row>
    <row r="22" spans="1:30" s="10" customFormat="1" ht="30" customHeight="1">
      <c r="A22" s="5"/>
      <c r="B22" s="5"/>
      <c r="C22" s="18">
        <v>19</v>
      </c>
      <c r="D22" s="19" t="s">
        <v>60</v>
      </c>
      <c r="E22" s="20" t="s">
        <v>61</v>
      </c>
      <c r="F22" s="20" t="s">
        <v>61</v>
      </c>
      <c r="G22" s="24" t="str">
        <f t="shared" si="0"/>
        <v>Dibrugarh Rural Rd Divn</v>
      </c>
      <c r="H22" s="21" t="s">
        <v>62</v>
      </c>
      <c r="I22" s="28">
        <v>3.9</v>
      </c>
      <c r="J22" s="11"/>
      <c r="K22" s="22">
        <v>100</v>
      </c>
      <c r="L22"/>
      <c r="M22"/>
      <c r="N22"/>
      <c r="O22"/>
      <c r="P22"/>
      <c r="Q22"/>
      <c r="R22"/>
      <c r="S22"/>
      <c r="T22"/>
      <c r="U22"/>
      <c r="V22"/>
      <c r="W22"/>
      <c r="X22"/>
      <c r="Y22"/>
      <c r="Z22"/>
      <c r="AA22"/>
      <c r="AB22"/>
      <c r="AC22"/>
      <c r="AD22"/>
    </row>
    <row r="23" spans="1:30" s="10" customFormat="1" ht="60" customHeight="1">
      <c r="A23" s="5"/>
      <c r="B23" s="5"/>
      <c r="C23" s="18">
        <v>20</v>
      </c>
      <c r="D23" s="19" t="s">
        <v>63</v>
      </c>
      <c r="E23" s="20" t="s">
        <v>64</v>
      </c>
      <c r="F23" s="20" t="s">
        <v>64</v>
      </c>
      <c r="G23" s="24" t="str">
        <f t="shared" si="0"/>
        <v>Sarupathar Rural Rd Divn</v>
      </c>
      <c r="H23" s="21" t="s">
        <v>65</v>
      </c>
      <c r="I23" s="29">
        <v>0.2</v>
      </c>
      <c r="J23" s="11"/>
      <c r="K23" s="22">
        <v>67.209999999999994</v>
      </c>
      <c r="L23"/>
      <c r="M23"/>
      <c r="N23"/>
      <c r="O23"/>
      <c r="P23"/>
      <c r="Q23"/>
      <c r="R23"/>
      <c r="S23"/>
      <c r="T23"/>
      <c r="U23"/>
      <c r="V23"/>
      <c r="W23"/>
      <c r="X23"/>
      <c r="Y23"/>
      <c r="Z23"/>
      <c r="AA23"/>
      <c r="AB23"/>
      <c r="AC23"/>
      <c r="AD23"/>
    </row>
    <row r="24" spans="1:30" s="10" customFormat="1" ht="30" customHeight="1">
      <c r="A24" s="5"/>
      <c r="B24" s="5"/>
      <c r="C24" s="18">
        <v>21</v>
      </c>
      <c r="D24" s="19" t="s">
        <v>66</v>
      </c>
      <c r="E24" s="20" t="s">
        <v>67</v>
      </c>
      <c r="F24" s="20" t="s">
        <v>67</v>
      </c>
      <c r="G24" s="24" t="str">
        <f t="shared" si="0"/>
        <v>Jorhat State Rd Divn</v>
      </c>
      <c r="H24" s="21" t="s">
        <v>68</v>
      </c>
      <c r="I24" s="7">
        <v>12.5</v>
      </c>
      <c r="J24" s="11"/>
      <c r="K24" s="22">
        <v>220</v>
      </c>
      <c r="L24"/>
      <c r="M24"/>
      <c r="N24"/>
      <c r="O24"/>
      <c r="P24"/>
      <c r="Q24"/>
      <c r="R24"/>
      <c r="S24"/>
      <c r="T24"/>
      <c r="U24"/>
      <c r="V24"/>
      <c r="W24"/>
      <c r="X24"/>
      <c r="Y24"/>
      <c r="Z24"/>
      <c r="AA24"/>
      <c r="AB24"/>
      <c r="AC24"/>
      <c r="AD24"/>
    </row>
    <row r="25" spans="1:30" s="10" customFormat="1" ht="30" customHeight="1">
      <c r="A25" s="5"/>
      <c r="B25" s="5"/>
      <c r="C25" s="18">
        <v>22</v>
      </c>
      <c r="D25" s="19" t="s">
        <v>66</v>
      </c>
      <c r="E25" s="20" t="s">
        <v>67</v>
      </c>
      <c r="F25" s="20" t="s">
        <v>67</v>
      </c>
      <c r="G25" s="24" t="str">
        <f t="shared" si="0"/>
        <v>Do</v>
      </c>
      <c r="H25" s="21" t="s">
        <v>69</v>
      </c>
      <c r="I25" s="7">
        <v>1</v>
      </c>
      <c r="J25" s="11"/>
      <c r="K25" s="22">
        <v>2.25</v>
      </c>
      <c r="L25"/>
      <c r="M25"/>
      <c r="N25"/>
      <c r="O25"/>
      <c r="P25"/>
      <c r="Q25"/>
      <c r="R25"/>
      <c r="S25"/>
      <c r="T25"/>
      <c r="U25"/>
      <c r="V25"/>
      <c r="W25"/>
      <c r="X25"/>
      <c r="Y25"/>
      <c r="Z25"/>
      <c r="AA25"/>
      <c r="AB25"/>
      <c r="AC25"/>
      <c r="AD25"/>
    </row>
    <row r="26" spans="1:30" s="10" customFormat="1" ht="45" customHeight="1">
      <c r="A26" s="5"/>
      <c r="B26" s="5"/>
      <c r="C26" s="18">
        <v>23</v>
      </c>
      <c r="D26" s="19" t="s">
        <v>66</v>
      </c>
      <c r="E26" s="20" t="s">
        <v>67</v>
      </c>
      <c r="F26" s="20" t="s">
        <v>67</v>
      </c>
      <c r="G26" s="24" t="str">
        <f t="shared" si="0"/>
        <v>Do</v>
      </c>
      <c r="H26" s="21" t="s">
        <v>70</v>
      </c>
      <c r="I26" s="11">
        <v>0</v>
      </c>
      <c r="J26" s="11"/>
      <c r="K26" s="22">
        <v>14.601570000000001</v>
      </c>
      <c r="L26"/>
      <c r="M26"/>
      <c r="N26"/>
      <c r="O26"/>
      <c r="P26"/>
      <c r="Q26"/>
      <c r="R26"/>
      <c r="S26"/>
      <c r="T26"/>
      <c r="U26"/>
      <c r="V26"/>
      <c r="W26"/>
      <c r="X26"/>
      <c r="Y26"/>
      <c r="Z26"/>
      <c r="AA26"/>
      <c r="AB26"/>
      <c r="AC26"/>
      <c r="AD26"/>
    </row>
    <row r="27" spans="1:30" s="10" customFormat="1" ht="45" customHeight="1">
      <c r="A27" s="5"/>
      <c r="B27" s="5"/>
      <c r="C27" s="18">
        <v>24</v>
      </c>
      <c r="D27" s="19" t="s">
        <v>71</v>
      </c>
      <c r="E27" s="20" t="s">
        <v>2</v>
      </c>
      <c r="F27" s="20" t="s">
        <v>2</v>
      </c>
      <c r="G27" s="24" t="str">
        <f t="shared" si="0"/>
        <v>Guwahati City Divn No-I</v>
      </c>
      <c r="H27" s="21" t="s">
        <v>72</v>
      </c>
      <c r="I27" s="11">
        <v>3.06</v>
      </c>
      <c r="J27" s="11"/>
      <c r="K27" s="22">
        <v>200</v>
      </c>
      <c r="L27"/>
      <c r="M27"/>
      <c r="N27"/>
      <c r="O27"/>
      <c r="P27"/>
      <c r="Q27"/>
      <c r="R27"/>
      <c r="S27"/>
      <c r="T27"/>
      <c r="U27"/>
      <c r="V27"/>
      <c r="W27"/>
      <c r="X27"/>
      <c r="Y27"/>
      <c r="Z27"/>
      <c r="AA27"/>
      <c r="AB27"/>
      <c r="AC27"/>
      <c r="AD27"/>
    </row>
    <row r="28" spans="1:30" s="10" customFormat="1" ht="30" customHeight="1">
      <c r="A28" s="5"/>
      <c r="B28" s="5"/>
      <c r="C28" s="18">
        <v>25</v>
      </c>
      <c r="D28" s="19" t="s">
        <v>71</v>
      </c>
      <c r="E28" s="20" t="s">
        <v>2</v>
      </c>
      <c r="F28" s="20" t="s">
        <v>2</v>
      </c>
      <c r="G28" s="24" t="str">
        <f t="shared" si="0"/>
        <v>Do</v>
      </c>
      <c r="H28" s="21" t="s">
        <v>73</v>
      </c>
      <c r="I28" s="30">
        <v>2.86</v>
      </c>
      <c r="J28" s="11"/>
      <c r="K28" s="22">
        <v>200</v>
      </c>
      <c r="L28"/>
      <c r="M28"/>
      <c r="N28"/>
      <c r="O28"/>
      <c r="P28"/>
      <c r="Q28"/>
      <c r="R28"/>
      <c r="S28"/>
      <c r="T28"/>
      <c r="U28"/>
      <c r="V28"/>
      <c r="W28"/>
      <c r="X28"/>
      <c r="Y28"/>
      <c r="Z28"/>
      <c r="AA28"/>
      <c r="AB28"/>
      <c r="AC28"/>
      <c r="AD28"/>
    </row>
    <row r="29" spans="1:30" s="10" customFormat="1" ht="30" customHeight="1">
      <c r="A29" s="5"/>
      <c r="B29" s="5"/>
      <c r="C29" s="18">
        <v>26</v>
      </c>
      <c r="D29" s="19" t="s">
        <v>71</v>
      </c>
      <c r="E29" s="20" t="s">
        <v>2</v>
      </c>
      <c r="F29" s="20" t="s">
        <v>2</v>
      </c>
      <c r="G29" s="24" t="str">
        <f t="shared" si="0"/>
        <v>Do</v>
      </c>
      <c r="H29" s="21" t="s">
        <v>74</v>
      </c>
      <c r="I29" s="30">
        <v>6.2370000000000001</v>
      </c>
      <c r="J29" s="11"/>
      <c r="K29" s="22">
        <v>385.86</v>
      </c>
      <c r="L29"/>
      <c r="M29"/>
      <c r="N29"/>
      <c r="O29"/>
      <c r="P29"/>
      <c r="Q29"/>
      <c r="R29"/>
      <c r="S29"/>
      <c r="T29"/>
      <c r="U29"/>
      <c r="V29"/>
      <c r="W29"/>
      <c r="X29"/>
      <c r="Y29"/>
      <c r="Z29"/>
      <c r="AA29"/>
      <c r="AB29"/>
      <c r="AC29"/>
      <c r="AD29"/>
    </row>
    <row r="30" spans="1:30" s="10" customFormat="1" ht="30" customHeight="1">
      <c r="A30" s="5"/>
      <c r="B30" s="5"/>
      <c r="C30" s="18">
        <v>27</v>
      </c>
      <c r="D30" s="19" t="s">
        <v>71</v>
      </c>
      <c r="E30" s="20" t="s">
        <v>2</v>
      </c>
      <c r="F30" s="20" t="s">
        <v>2</v>
      </c>
      <c r="G30" s="24" t="str">
        <f t="shared" si="0"/>
        <v>Do</v>
      </c>
      <c r="H30" s="21" t="s">
        <v>75</v>
      </c>
      <c r="I30" s="31">
        <v>3.3</v>
      </c>
      <c r="J30" s="11"/>
      <c r="K30" s="22">
        <v>130</v>
      </c>
      <c r="L30"/>
      <c r="M30"/>
      <c r="N30"/>
      <c r="O30"/>
      <c r="P30"/>
      <c r="Q30"/>
      <c r="R30"/>
      <c r="S30"/>
      <c r="T30"/>
      <c r="U30"/>
      <c r="V30"/>
      <c r="W30"/>
      <c r="X30"/>
      <c r="Y30"/>
      <c r="Z30"/>
      <c r="AA30"/>
      <c r="AB30"/>
      <c r="AC30"/>
      <c r="AD30"/>
    </row>
    <row r="31" spans="1:30" s="10" customFormat="1" ht="30" customHeight="1">
      <c r="A31" s="5"/>
      <c r="B31" s="5"/>
      <c r="C31" s="18">
        <v>28</v>
      </c>
      <c r="D31" s="19" t="s">
        <v>71</v>
      </c>
      <c r="E31" s="20" t="s">
        <v>2</v>
      </c>
      <c r="F31" s="20" t="s">
        <v>2</v>
      </c>
      <c r="G31" s="24" t="str">
        <f t="shared" si="0"/>
        <v>Do</v>
      </c>
      <c r="H31" s="21" t="s">
        <v>76</v>
      </c>
      <c r="I31" s="30">
        <v>2.3260000000000001</v>
      </c>
      <c r="J31" s="11"/>
      <c r="K31" s="22">
        <v>80</v>
      </c>
      <c r="L31"/>
      <c r="M31"/>
      <c r="N31"/>
      <c r="O31"/>
      <c r="P31"/>
      <c r="Q31"/>
      <c r="R31"/>
      <c r="S31"/>
      <c r="T31"/>
      <c r="U31"/>
      <c r="V31"/>
      <c r="W31"/>
      <c r="X31"/>
      <c r="Y31"/>
      <c r="Z31"/>
      <c r="AA31"/>
      <c r="AB31"/>
      <c r="AC31"/>
      <c r="AD31"/>
    </row>
    <row r="32" spans="1:30" s="10" customFormat="1" ht="30" customHeight="1">
      <c r="A32" s="5"/>
      <c r="B32" s="5"/>
      <c r="C32" s="18">
        <v>29</v>
      </c>
      <c r="D32" s="19" t="s">
        <v>71</v>
      </c>
      <c r="E32" s="20" t="s">
        <v>2</v>
      </c>
      <c r="F32" s="20" t="s">
        <v>2</v>
      </c>
      <c r="G32" s="24" t="str">
        <f t="shared" si="0"/>
        <v>Do</v>
      </c>
      <c r="H32" s="21" t="s">
        <v>77</v>
      </c>
      <c r="I32" s="30">
        <v>1.18</v>
      </c>
      <c r="J32" s="11"/>
      <c r="K32" s="22">
        <v>40</v>
      </c>
      <c r="L32"/>
      <c r="M32"/>
      <c r="N32"/>
      <c r="O32"/>
      <c r="P32"/>
      <c r="Q32"/>
      <c r="R32"/>
      <c r="S32"/>
      <c r="T32"/>
      <c r="U32"/>
      <c r="V32"/>
      <c r="W32"/>
      <c r="X32"/>
      <c r="Y32"/>
      <c r="Z32"/>
      <c r="AA32"/>
      <c r="AB32"/>
      <c r="AC32"/>
      <c r="AD32"/>
    </row>
    <row r="33" spans="1:30" s="10" customFormat="1" ht="30" customHeight="1">
      <c r="A33" s="5"/>
      <c r="B33" s="5"/>
      <c r="C33" s="18">
        <v>30</v>
      </c>
      <c r="D33" s="19" t="s">
        <v>71</v>
      </c>
      <c r="E33" s="20" t="s">
        <v>2</v>
      </c>
      <c r="F33" s="20" t="s">
        <v>2</v>
      </c>
      <c r="G33" s="24" t="str">
        <f t="shared" si="0"/>
        <v>Do</v>
      </c>
      <c r="H33" s="21" t="s">
        <v>78</v>
      </c>
      <c r="I33" s="30">
        <v>1.67</v>
      </c>
      <c r="J33" s="11"/>
      <c r="K33" s="22">
        <v>75</v>
      </c>
      <c r="L33"/>
      <c r="M33"/>
      <c r="N33"/>
      <c r="O33"/>
      <c r="P33"/>
      <c r="Q33"/>
      <c r="R33"/>
      <c r="S33"/>
      <c r="T33"/>
      <c r="U33"/>
      <c r="V33"/>
      <c r="W33"/>
      <c r="X33"/>
      <c r="Y33"/>
      <c r="Z33"/>
      <c r="AA33"/>
      <c r="AB33"/>
      <c r="AC33"/>
      <c r="AD33"/>
    </row>
    <row r="34" spans="1:30" s="10" customFormat="1" ht="30" customHeight="1">
      <c r="A34" s="5"/>
      <c r="B34" s="5"/>
      <c r="C34" s="18">
        <v>31</v>
      </c>
      <c r="D34" s="19" t="s">
        <v>71</v>
      </c>
      <c r="E34" s="20" t="s">
        <v>2</v>
      </c>
      <c r="F34" s="20" t="s">
        <v>2</v>
      </c>
      <c r="G34" s="24" t="str">
        <f t="shared" si="0"/>
        <v>Do</v>
      </c>
      <c r="H34" s="21" t="s">
        <v>79</v>
      </c>
      <c r="I34" s="30">
        <v>1.2</v>
      </c>
      <c r="J34" s="11"/>
      <c r="K34" s="22">
        <v>50</v>
      </c>
      <c r="L34"/>
      <c r="M34"/>
      <c r="N34"/>
      <c r="O34"/>
      <c r="P34"/>
      <c r="Q34"/>
      <c r="R34"/>
      <c r="S34"/>
      <c r="T34"/>
      <c r="U34"/>
      <c r="V34"/>
      <c r="W34"/>
      <c r="X34"/>
      <c r="Y34"/>
      <c r="Z34"/>
      <c r="AA34"/>
      <c r="AB34"/>
      <c r="AC34"/>
      <c r="AD34"/>
    </row>
    <row r="35" spans="1:30" s="10" customFormat="1" ht="45" customHeight="1">
      <c r="A35" s="5"/>
      <c r="B35" s="5"/>
      <c r="C35" s="18">
        <v>32</v>
      </c>
      <c r="D35" s="19" t="s">
        <v>71</v>
      </c>
      <c r="E35" s="20" t="s">
        <v>2</v>
      </c>
      <c r="F35" s="20" t="s">
        <v>2</v>
      </c>
      <c r="G35" s="24" t="str">
        <f t="shared" si="0"/>
        <v>Do</v>
      </c>
      <c r="H35" s="21" t="s">
        <v>80</v>
      </c>
      <c r="I35" s="30">
        <v>1.9</v>
      </c>
      <c r="J35" s="11"/>
      <c r="K35" s="22">
        <v>85</v>
      </c>
      <c r="L35"/>
      <c r="M35"/>
      <c r="N35"/>
      <c r="O35"/>
      <c r="P35"/>
      <c r="Q35"/>
      <c r="R35"/>
      <c r="S35"/>
      <c r="T35"/>
      <c r="U35"/>
      <c r="V35"/>
      <c r="W35"/>
      <c r="X35"/>
      <c r="Y35"/>
      <c r="Z35"/>
      <c r="AA35"/>
      <c r="AB35"/>
      <c r="AC35"/>
      <c r="AD35"/>
    </row>
    <row r="36" spans="1:30" s="10" customFormat="1" ht="30" customHeight="1">
      <c r="A36" s="5"/>
      <c r="B36" s="5"/>
      <c r="C36" s="18">
        <v>33</v>
      </c>
      <c r="D36" s="19" t="s">
        <v>71</v>
      </c>
      <c r="E36" s="20" t="s">
        <v>2</v>
      </c>
      <c r="F36" s="20" t="s">
        <v>2</v>
      </c>
      <c r="G36" s="24" t="str">
        <f t="shared" si="0"/>
        <v>Do</v>
      </c>
      <c r="H36" s="21" t="s">
        <v>81</v>
      </c>
      <c r="I36" s="30">
        <v>0.78</v>
      </c>
      <c r="J36" s="11"/>
      <c r="K36" s="22">
        <v>30</v>
      </c>
      <c r="L36"/>
      <c r="M36"/>
      <c r="N36"/>
      <c r="O36"/>
      <c r="P36"/>
      <c r="Q36"/>
      <c r="R36"/>
      <c r="S36"/>
      <c r="T36"/>
      <c r="U36"/>
      <c r="V36"/>
      <c r="W36"/>
      <c r="X36"/>
      <c r="Y36"/>
      <c r="Z36"/>
      <c r="AA36"/>
      <c r="AB36"/>
      <c r="AC36"/>
      <c r="AD36"/>
    </row>
    <row r="37" spans="1:30" s="10" customFormat="1" ht="30" customHeight="1">
      <c r="A37" s="5"/>
      <c r="B37" s="5"/>
      <c r="C37" s="18">
        <v>34</v>
      </c>
      <c r="D37" s="19" t="s">
        <v>71</v>
      </c>
      <c r="E37" s="20" t="s">
        <v>2</v>
      </c>
      <c r="F37" s="20" t="s">
        <v>2</v>
      </c>
      <c r="G37" s="24" t="str">
        <f t="shared" si="0"/>
        <v>Do</v>
      </c>
      <c r="H37" s="21" t="s">
        <v>82</v>
      </c>
      <c r="I37" s="30">
        <v>1.35</v>
      </c>
      <c r="J37" s="11"/>
      <c r="K37" s="22">
        <v>45.74</v>
      </c>
      <c r="L37"/>
      <c r="M37"/>
      <c r="N37"/>
      <c r="O37"/>
      <c r="P37"/>
      <c r="Q37"/>
      <c r="R37"/>
      <c r="S37"/>
      <c r="T37"/>
      <c r="U37"/>
      <c r="V37"/>
      <c r="W37"/>
      <c r="X37"/>
      <c r="Y37"/>
      <c r="Z37"/>
      <c r="AA37"/>
      <c r="AB37"/>
      <c r="AC37"/>
      <c r="AD37"/>
    </row>
    <row r="38" spans="1:30" s="10" customFormat="1" ht="45" customHeight="1">
      <c r="A38" s="5"/>
      <c r="B38" s="5"/>
      <c r="C38" s="18">
        <v>35</v>
      </c>
      <c r="D38" s="19" t="s">
        <v>71</v>
      </c>
      <c r="E38" s="20" t="s">
        <v>4</v>
      </c>
      <c r="F38" s="20" t="s">
        <v>4</v>
      </c>
      <c r="G38" s="24" t="str">
        <f t="shared" si="0"/>
        <v>Guwahati City Divn No-III</v>
      </c>
      <c r="H38" s="21" t="s">
        <v>83</v>
      </c>
      <c r="I38" s="30">
        <v>0.52</v>
      </c>
      <c r="J38" s="11"/>
      <c r="K38" s="22">
        <v>30</v>
      </c>
      <c r="L38"/>
      <c r="M38"/>
      <c r="N38"/>
      <c r="O38"/>
      <c r="P38"/>
      <c r="Q38"/>
      <c r="R38"/>
      <c r="S38"/>
      <c r="T38"/>
      <c r="U38"/>
      <c r="V38"/>
      <c r="W38"/>
      <c r="X38"/>
      <c r="Y38"/>
      <c r="Z38"/>
      <c r="AA38"/>
      <c r="AB38"/>
      <c r="AC38"/>
      <c r="AD38"/>
    </row>
    <row r="39" spans="1:30" s="10" customFormat="1" ht="45" customHeight="1">
      <c r="A39" s="5"/>
      <c r="B39" s="5"/>
      <c r="C39" s="18">
        <v>36</v>
      </c>
      <c r="D39" s="19" t="s">
        <v>71</v>
      </c>
      <c r="E39" s="20" t="s">
        <v>2</v>
      </c>
      <c r="F39" s="20" t="s">
        <v>2</v>
      </c>
      <c r="G39" s="24" t="str">
        <f t="shared" si="0"/>
        <v>Guwahati City Divn No-I</v>
      </c>
      <c r="H39" s="21" t="s">
        <v>84</v>
      </c>
      <c r="I39" s="30">
        <v>0.65</v>
      </c>
      <c r="J39" s="11"/>
      <c r="K39" s="22">
        <v>35</v>
      </c>
      <c r="L39"/>
      <c r="M39"/>
      <c r="N39"/>
      <c r="O39"/>
      <c r="P39"/>
      <c r="Q39"/>
      <c r="R39"/>
      <c r="S39"/>
      <c r="T39"/>
      <c r="U39"/>
      <c r="V39"/>
      <c r="W39"/>
      <c r="X39"/>
      <c r="Y39"/>
      <c r="Z39"/>
      <c r="AA39"/>
      <c r="AB39"/>
      <c r="AC39"/>
      <c r="AD39"/>
    </row>
    <row r="40" spans="1:30" s="10" customFormat="1" ht="30" customHeight="1">
      <c r="A40" s="5"/>
      <c r="B40" s="5"/>
      <c r="C40" s="18">
        <v>37</v>
      </c>
      <c r="D40" s="19" t="s">
        <v>71</v>
      </c>
      <c r="E40" s="20" t="s">
        <v>2</v>
      </c>
      <c r="F40" s="20" t="s">
        <v>2</v>
      </c>
      <c r="G40" s="24" t="str">
        <f t="shared" si="0"/>
        <v>Do</v>
      </c>
      <c r="H40" s="21" t="s">
        <v>85</v>
      </c>
      <c r="I40" s="30">
        <v>3.3</v>
      </c>
      <c r="J40" s="11"/>
      <c r="K40" s="22">
        <v>207.31</v>
      </c>
      <c r="L40"/>
      <c r="M40"/>
      <c r="N40"/>
      <c r="O40"/>
      <c r="P40"/>
      <c r="Q40"/>
      <c r="R40"/>
      <c r="S40"/>
      <c r="T40"/>
      <c r="U40"/>
      <c r="V40"/>
      <c r="W40"/>
      <c r="X40"/>
      <c r="Y40"/>
      <c r="Z40"/>
      <c r="AA40"/>
      <c r="AB40"/>
      <c r="AC40"/>
      <c r="AD40"/>
    </row>
    <row r="41" spans="1:30" s="10" customFormat="1" ht="30" customHeight="1">
      <c r="A41" s="5"/>
      <c r="B41" s="5"/>
      <c r="C41" s="18">
        <v>38</v>
      </c>
      <c r="D41" s="19" t="s">
        <v>71</v>
      </c>
      <c r="E41" s="20" t="s">
        <v>2</v>
      </c>
      <c r="F41" s="20" t="s">
        <v>2</v>
      </c>
      <c r="G41" s="24" t="str">
        <f t="shared" si="0"/>
        <v>Do</v>
      </c>
      <c r="H41" s="21" t="s">
        <v>86</v>
      </c>
      <c r="I41" s="30">
        <v>0.21</v>
      </c>
      <c r="J41" s="11"/>
      <c r="K41" s="22">
        <v>25</v>
      </c>
      <c r="L41"/>
      <c r="M41"/>
      <c r="N41"/>
      <c r="O41"/>
      <c r="P41"/>
      <c r="Q41"/>
      <c r="R41"/>
      <c r="S41"/>
      <c r="T41"/>
      <c r="U41"/>
      <c r="V41"/>
      <c r="W41"/>
      <c r="X41"/>
      <c r="Y41"/>
      <c r="Z41"/>
      <c r="AA41"/>
      <c r="AB41"/>
      <c r="AC41"/>
      <c r="AD41"/>
    </row>
    <row r="42" spans="1:30" s="10" customFormat="1" ht="30" customHeight="1">
      <c r="A42" s="5"/>
      <c r="B42" s="5"/>
      <c r="C42" s="18">
        <v>39</v>
      </c>
      <c r="D42" s="19" t="s">
        <v>71</v>
      </c>
      <c r="E42" s="20" t="s">
        <v>2</v>
      </c>
      <c r="F42" s="20" t="s">
        <v>2</v>
      </c>
      <c r="G42" s="24" t="str">
        <f t="shared" si="0"/>
        <v>Do</v>
      </c>
      <c r="H42" s="21" t="s">
        <v>87</v>
      </c>
      <c r="I42" s="11">
        <v>1</v>
      </c>
      <c r="J42" s="11"/>
      <c r="K42" s="22">
        <v>35</v>
      </c>
      <c r="L42"/>
      <c r="M42"/>
      <c r="N42"/>
      <c r="O42"/>
      <c r="P42"/>
      <c r="Q42"/>
      <c r="R42"/>
      <c r="S42"/>
      <c r="T42"/>
      <c r="U42"/>
      <c r="V42"/>
      <c r="W42"/>
      <c r="X42"/>
      <c r="Y42"/>
      <c r="Z42"/>
      <c r="AA42"/>
      <c r="AB42"/>
      <c r="AC42"/>
      <c r="AD42"/>
    </row>
    <row r="43" spans="1:30" s="10" customFormat="1" ht="30" customHeight="1">
      <c r="A43" s="5"/>
      <c r="B43" s="5"/>
      <c r="C43" s="18">
        <v>40</v>
      </c>
      <c r="D43" s="19" t="s">
        <v>71</v>
      </c>
      <c r="E43" s="20" t="s">
        <v>2</v>
      </c>
      <c r="F43" s="20" t="s">
        <v>2</v>
      </c>
      <c r="G43" s="24" t="str">
        <f t="shared" si="0"/>
        <v>Do</v>
      </c>
      <c r="H43" s="21" t="s">
        <v>88</v>
      </c>
      <c r="I43" s="30">
        <v>0.62</v>
      </c>
      <c r="J43" s="11"/>
      <c r="K43" s="22">
        <v>30</v>
      </c>
      <c r="L43"/>
      <c r="M43"/>
      <c r="N43"/>
      <c r="O43"/>
      <c r="P43"/>
      <c r="Q43"/>
      <c r="R43"/>
      <c r="S43"/>
      <c r="T43"/>
      <c r="U43"/>
      <c r="V43"/>
      <c r="W43"/>
      <c r="X43"/>
      <c r="Y43"/>
      <c r="Z43"/>
      <c r="AA43"/>
      <c r="AB43"/>
      <c r="AC43"/>
      <c r="AD43"/>
    </row>
    <row r="44" spans="1:30" s="10" customFormat="1" ht="30" customHeight="1">
      <c r="A44" s="5"/>
      <c r="B44" s="5"/>
      <c r="C44" s="18">
        <v>41</v>
      </c>
      <c r="D44" s="19" t="s">
        <v>71</v>
      </c>
      <c r="E44" s="20" t="s">
        <v>2</v>
      </c>
      <c r="F44" s="20" t="s">
        <v>2</v>
      </c>
      <c r="G44" s="24" t="str">
        <f t="shared" si="0"/>
        <v>Do</v>
      </c>
      <c r="H44" s="21" t="s">
        <v>89</v>
      </c>
      <c r="I44" s="30">
        <v>0.5</v>
      </c>
      <c r="J44" s="11"/>
      <c r="K44" s="22">
        <v>21.5</v>
      </c>
      <c r="L44"/>
      <c r="M44"/>
      <c r="N44"/>
      <c r="O44"/>
      <c r="P44"/>
      <c r="Q44"/>
      <c r="R44"/>
      <c r="S44"/>
      <c r="T44"/>
      <c r="U44"/>
      <c r="V44"/>
      <c r="W44"/>
      <c r="X44"/>
      <c r="Y44"/>
      <c r="Z44"/>
      <c r="AA44"/>
      <c r="AB44"/>
      <c r="AC44"/>
      <c r="AD44"/>
    </row>
    <row r="45" spans="1:30" s="10" customFormat="1" ht="30" customHeight="1">
      <c r="A45" s="5"/>
      <c r="B45" s="5"/>
      <c r="C45" s="18">
        <v>42</v>
      </c>
      <c r="D45" s="19" t="s">
        <v>71</v>
      </c>
      <c r="E45" s="20" t="s">
        <v>2</v>
      </c>
      <c r="F45" s="20" t="s">
        <v>2</v>
      </c>
      <c r="G45" s="24" t="str">
        <f t="shared" si="0"/>
        <v>Do</v>
      </c>
      <c r="H45" s="21" t="s">
        <v>90</v>
      </c>
      <c r="I45" s="11">
        <v>0.23</v>
      </c>
      <c r="J45" s="11"/>
      <c r="K45" s="22">
        <v>49.3</v>
      </c>
      <c r="L45"/>
      <c r="M45"/>
      <c r="N45"/>
      <c r="O45"/>
      <c r="P45"/>
      <c r="Q45"/>
      <c r="R45"/>
      <c r="S45"/>
      <c r="T45"/>
      <c r="U45"/>
      <c r="V45"/>
      <c r="W45"/>
      <c r="X45"/>
      <c r="Y45"/>
      <c r="Z45"/>
      <c r="AA45"/>
      <c r="AB45"/>
      <c r="AC45"/>
      <c r="AD45"/>
    </row>
    <row r="46" spans="1:30" s="10" customFormat="1" ht="30" customHeight="1">
      <c r="A46" s="5"/>
      <c r="B46" s="5"/>
      <c r="C46" s="18">
        <v>43</v>
      </c>
      <c r="D46" s="19" t="s">
        <v>71</v>
      </c>
      <c r="E46" s="20" t="s">
        <v>2</v>
      </c>
      <c r="F46" s="20" t="s">
        <v>2</v>
      </c>
      <c r="G46" s="24" t="str">
        <f t="shared" si="0"/>
        <v>Do</v>
      </c>
      <c r="H46" s="21" t="s">
        <v>91</v>
      </c>
      <c r="I46" s="11">
        <v>0.495</v>
      </c>
      <c r="J46" s="11"/>
      <c r="K46" s="22">
        <v>99</v>
      </c>
      <c r="L46"/>
      <c r="M46"/>
      <c r="N46"/>
      <c r="O46"/>
      <c r="P46"/>
      <c r="Q46"/>
      <c r="R46"/>
      <c r="S46"/>
      <c r="T46"/>
      <c r="U46"/>
      <c r="V46"/>
      <c r="W46"/>
      <c r="X46"/>
      <c r="Y46"/>
      <c r="Z46"/>
      <c r="AA46"/>
      <c r="AB46"/>
      <c r="AC46"/>
      <c r="AD46"/>
    </row>
    <row r="47" spans="1:30" s="10" customFormat="1" ht="30" customHeight="1">
      <c r="A47" s="5"/>
      <c r="B47" s="5"/>
      <c r="C47" s="18">
        <v>44</v>
      </c>
      <c r="D47" s="19" t="s">
        <v>71</v>
      </c>
      <c r="E47" s="20" t="s">
        <v>2</v>
      </c>
      <c r="F47" s="20" t="s">
        <v>2</v>
      </c>
      <c r="G47" s="24" t="str">
        <f t="shared" si="0"/>
        <v>Do</v>
      </c>
      <c r="H47" s="21" t="s">
        <v>92</v>
      </c>
      <c r="I47" s="30">
        <v>2.1</v>
      </c>
      <c r="J47" s="11"/>
      <c r="K47" s="22">
        <v>9.43</v>
      </c>
      <c r="L47"/>
      <c r="M47"/>
      <c r="N47"/>
      <c r="O47"/>
      <c r="P47"/>
      <c r="Q47"/>
      <c r="R47"/>
      <c r="S47"/>
      <c r="T47"/>
      <c r="U47"/>
      <c r="V47"/>
      <c r="W47"/>
      <c r="X47"/>
      <c r="Y47"/>
      <c r="Z47"/>
      <c r="AA47"/>
      <c r="AB47"/>
      <c r="AC47"/>
      <c r="AD47"/>
    </row>
    <row r="48" spans="1:30" s="10" customFormat="1" ht="30" customHeight="1">
      <c r="A48" s="5"/>
      <c r="B48" s="5"/>
      <c r="C48" s="18">
        <v>45</v>
      </c>
      <c r="D48" s="19" t="s">
        <v>71</v>
      </c>
      <c r="E48" s="20" t="s">
        <v>2</v>
      </c>
      <c r="F48" s="20" t="s">
        <v>2</v>
      </c>
      <c r="G48" s="24" t="str">
        <f t="shared" si="0"/>
        <v>Do</v>
      </c>
      <c r="H48" s="21" t="s">
        <v>93</v>
      </c>
      <c r="I48" s="11">
        <v>0.107</v>
      </c>
      <c r="J48" s="11"/>
      <c r="K48" s="22">
        <v>10.43</v>
      </c>
      <c r="L48"/>
      <c r="M48"/>
      <c r="N48"/>
      <c r="O48"/>
      <c r="P48"/>
      <c r="Q48"/>
      <c r="R48"/>
      <c r="S48"/>
      <c r="T48"/>
      <c r="U48"/>
      <c r="V48"/>
      <c r="W48"/>
      <c r="X48"/>
      <c r="Y48"/>
      <c r="Z48"/>
      <c r="AA48"/>
      <c r="AB48"/>
      <c r="AC48"/>
      <c r="AD48"/>
    </row>
    <row r="49" spans="1:30" s="10" customFormat="1" ht="30" customHeight="1">
      <c r="A49" s="5"/>
      <c r="B49" s="5"/>
      <c r="C49" s="18">
        <v>46</v>
      </c>
      <c r="D49" s="19" t="s">
        <v>71</v>
      </c>
      <c r="E49" s="20" t="s">
        <v>2</v>
      </c>
      <c r="F49" s="20" t="s">
        <v>2</v>
      </c>
      <c r="G49" s="24" t="str">
        <f t="shared" si="0"/>
        <v>Do</v>
      </c>
      <c r="H49" s="21" t="s">
        <v>94</v>
      </c>
      <c r="I49" s="11">
        <f>2.02-1.13</f>
        <v>0.89000000000000012</v>
      </c>
      <c r="J49" s="11"/>
      <c r="K49" s="22">
        <v>26.12</v>
      </c>
      <c r="L49"/>
      <c r="M49"/>
      <c r="N49"/>
      <c r="O49"/>
      <c r="P49"/>
      <c r="Q49"/>
      <c r="R49"/>
      <c r="S49"/>
      <c r="T49"/>
      <c r="U49"/>
      <c r="V49"/>
      <c r="W49"/>
      <c r="X49"/>
      <c r="Y49"/>
      <c r="Z49"/>
      <c r="AA49"/>
      <c r="AB49"/>
      <c r="AC49"/>
      <c r="AD49"/>
    </row>
    <row r="50" spans="1:30" s="10" customFormat="1" ht="45" customHeight="1">
      <c r="A50" s="5"/>
      <c r="B50" s="5"/>
      <c r="C50" s="18">
        <v>47</v>
      </c>
      <c r="D50" s="19" t="s">
        <v>71</v>
      </c>
      <c r="E50" s="20" t="s">
        <v>2</v>
      </c>
      <c r="F50" s="20" t="s">
        <v>2</v>
      </c>
      <c r="G50" s="24" t="str">
        <f t="shared" si="0"/>
        <v>Do</v>
      </c>
      <c r="H50" s="21" t="s">
        <v>95</v>
      </c>
      <c r="I50" s="11">
        <v>0</v>
      </c>
      <c r="J50" s="11"/>
      <c r="K50" s="22">
        <v>3.96</v>
      </c>
      <c r="L50"/>
      <c r="M50"/>
      <c r="N50"/>
      <c r="O50"/>
      <c r="P50"/>
      <c r="Q50"/>
      <c r="R50"/>
      <c r="S50"/>
      <c r="T50"/>
      <c r="U50"/>
      <c r="V50"/>
      <c r="W50"/>
      <c r="X50"/>
      <c r="Y50"/>
      <c r="Z50"/>
      <c r="AA50"/>
      <c r="AB50"/>
      <c r="AC50"/>
      <c r="AD50"/>
    </row>
    <row r="51" spans="1:30" s="10" customFormat="1" ht="45" customHeight="1">
      <c r="A51" s="5"/>
      <c r="B51" s="5"/>
      <c r="C51" s="18">
        <v>48</v>
      </c>
      <c r="D51" s="19" t="s">
        <v>71</v>
      </c>
      <c r="E51" s="20" t="s">
        <v>2</v>
      </c>
      <c r="F51" s="20" t="s">
        <v>2</v>
      </c>
      <c r="G51" s="24" t="str">
        <f t="shared" si="0"/>
        <v>Do</v>
      </c>
      <c r="H51" s="21" t="s">
        <v>96</v>
      </c>
      <c r="I51" s="11">
        <v>0</v>
      </c>
      <c r="J51" s="11"/>
      <c r="K51" s="22">
        <v>43.24</v>
      </c>
      <c r="L51"/>
      <c r="M51"/>
      <c r="N51"/>
      <c r="O51"/>
      <c r="P51"/>
      <c r="Q51"/>
      <c r="R51"/>
      <c r="S51"/>
      <c r="T51"/>
      <c r="U51"/>
      <c r="V51"/>
      <c r="W51"/>
      <c r="X51"/>
      <c r="Y51"/>
      <c r="Z51"/>
      <c r="AA51"/>
      <c r="AB51"/>
      <c r="AC51"/>
      <c r="AD51"/>
    </row>
    <row r="52" spans="1:30" s="10" customFormat="1" ht="30" customHeight="1">
      <c r="A52" s="5"/>
      <c r="B52" s="5"/>
      <c r="C52" s="18">
        <v>49</v>
      </c>
      <c r="D52" s="19" t="s">
        <v>71</v>
      </c>
      <c r="E52" s="20" t="s">
        <v>2</v>
      </c>
      <c r="F52" s="20" t="s">
        <v>2</v>
      </c>
      <c r="G52" s="24" t="str">
        <f t="shared" si="0"/>
        <v>Do</v>
      </c>
      <c r="H52" s="21" t="s">
        <v>97</v>
      </c>
      <c r="I52" s="11">
        <v>1.82</v>
      </c>
      <c r="J52" s="11"/>
      <c r="K52" s="22">
        <v>22.54</v>
      </c>
      <c r="L52"/>
      <c r="M52"/>
      <c r="N52"/>
      <c r="O52"/>
      <c r="P52"/>
      <c r="Q52"/>
      <c r="R52"/>
      <c r="S52"/>
      <c r="T52"/>
      <c r="U52"/>
      <c r="V52"/>
      <c r="W52"/>
      <c r="X52"/>
      <c r="Y52"/>
      <c r="Z52"/>
      <c r="AA52"/>
      <c r="AB52"/>
      <c r="AC52"/>
      <c r="AD52"/>
    </row>
    <row r="53" spans="1:30" s="10" customFormat="1" ht="45" customHeight="1">
      <c r="A53" s="5"/>
      <c r="B53" s="5"/>
      <c r="C53" s="18">
        <v>50</v>
      </c>
      <c r="D53" s="19" t="s">
        <v>71</v>
      </c>
      <c r="E53" s="20" t="s">
        <v>2</v>
      </c>
      <c r="F53" s="20" t="s">
        <v>2</v>
      </c>
      <c r="G53" s="24" t="str">
        <f t="shared" si="0"/>
        <v>Do</v>
      </c>
      <c r="H53" s="21" t="s">
        <v>98</v>
      </c>
      <c r="I53" s="11">
        <f>0.161-0.058</f>
        <v>0.10300000000000001</v>
      </c>
      <c r="J53" s="11"/>
      <c r="K53" s="22">
        <v>7.81</v>
      </c>
      <c r="L53"/>
      <c r="M53"/>
      <c r="N53"/>
      <c r="O53"/>
      <c r="P53"/>
      <c r="Q53"/>
      <c r="R53"/>
      <c r="S53"/>
      <c r="T53"/>
      <c r="U53"/>
      <c r="V53"/>
      <c r="W53"/>
      <c r="X53"/>
      <c r="Y53"/>
      <c r="Z53"/>
      <c r="AA53"/>
      <c r="AB53"/>
      <c r="AC53"/>
      <c r="AD53"/>
    </row>
    <row r="54" spans="1:30" s="10" customFormat="1" ht="30" customHeight="1">
      <c r="A54" s="5"/>
      <c r="B54" s="5"/>
      <c r="C54" s="18">
        <v>51</v>
      </c>
      <c r="D54" s="19" t="s">
        <v>71</v>
      </c>
      <c r="E54" s="20" t="s">
        <v>2</v>
      </c>
      <c r="F54" s="20" t="s">
        <v>2</v>
      </c>
      <c r="G54" s="24" t="str">
        <f t="shared" si="0"/>
        <v>Do</v>
      </c>
      <c r="H54" s="21" t="s">
        <v>99</v>
      </c>
      <c r="I54" s="11">
        <v>0.86</v>
      </c>
      <c r="J54" s="11"/>
      <c r="K54" s="22">
        <v>22</v>
      </c>
      <c r="L54"/>
      <c r="M54"/>
      <c r="N54"/>
      <c r="O54"/>
      <c r="P54"/>
      <c r="Q54"/>
      <c r="R54"/>
      <c r="S54"/>
      <c r="T54"/>
      <c r="U54"/>
      <c r="V54"/>
      <c r="W54"/>
      <c r="X54"/>
      <c r="Y54"/>
      <c r="Z54"/>
      <c r="AA54"/>
      <c r="AB54"/>
      <c r="AC54"/>
      <c r="AD54"/>
    </row>
    <row r="55" spans="1:30" s="10" customFormat="1" ht="45" customHeight="1">
      <c r="A55" s="5"/>
      <c r="B55" s="5"/>
      <c r="C55" s="18">
        <v>52</v>
      </c>
      <c r="D55" s="19" t="s">
        <v>71</v>
      </c>
      <c r="E55" s="20" t="s">
        <v>2</v>
      </c>
      <c r="F55" s="20" t="s">
        <v>2</v>
      </c>
      <c r="G55" s="24" t="str">
        <f t="shared" si="0"/>
        <v>Do</v>
      </c>
      <c r="H55" s="21" t="s">
        <v>100</v>
      </c>
      <c r="I55" s="11">
        <v>0</v>
      </c>
      <c r="J55" s="11"/>
      <c r="K55" s="22">
        <v>39.26</v>
      </c>
      <c r="L55"/>
      <c r="M55"/>
      <c r="N55"/>
      <c r="O55"/>
      <c r="P55"/>
      <c r="Q55"/>
      <c r="R55"/>
      <c r="S55"/>
      <c r="T55"/>
      <c r="U55"/>
      <c r="V55"/>
      <c r="W55"/>
      <c r="X55"/>
      <c r="Y55"/>
      <c r="Z55"/>
      <c r="AA55"/>
      <c r="AB55"/>
      <c r="AC55"/>
      <c r="AD55"/>
    </row>
    <row r="56" spans="1:30" s="10" customFormat="1" ht="30" customHeight="1">
      <c r="A56" s="5"/>
      <c r="B56" s="5"/>
      <c r="C56" s="18">
        <v>53</v>
      </c>
      <c r="D56" s="19" t="s">
        <v>71</v>
      </c>
      <c r="E56" s="20" t="s">
        <v>2</v>
      </c>
      <c r="F56" s="20" t="s">
        <v>2</v>
      </c>
      <c r="G56" s="24" t="str">
        <f t="shared" si="0"/>
        <v>Do</v>
      </c>
      <c r="H56" s="32" t="s">
        <v>101</v>
      </c>
      <c r="I56" s="30">
        <v>0.33500000000000002</v>
      </c>
      <c r="J56" s="11"/>
      <c r="K56" s="22">
        <v>34.520000000000003</v>
      </c>
      <c r="L56"/>
      <c r="M56"/>
      <c r="N56"/>
      <c r="O56"/>
      <c r="P56"/>
      <c r="Q56"/>
      <c r="R56"/>
      <c r="S56"/>
      <c r="T56"/>
      <c r="U56"/>
      <c r="V56"/>
      <c r="W56"/>
      <c r="X56"/>
      <c r="Y56"/>
      <c r="Z56"/>
      <c r="AA56"/>
      <c r="AB56"/>
      <c r="AC56"/>
      <c r="AD56"/>
    </row>
    <row r="57" spans="1:30" s="10" customFormat="1" ht="45" customHeight="1">
      <c r="A57" s="5"/>
      <c r="B57" s="5"/>
      <c r="C57" s="18">
        <v>54</v>
      </c>
      <c r="D57" s="19" t="s">
        <v>71</v>
      </c>
      <c r="E57" s="20" t="s">
        <v>2</v>
      </c>
      <c r="F57" s="20" t="s">
        <v>2</v>
      </c>
      <c r="G57" s="24" t="str">
        <f t="shared" si="0"/>
        <v>Do</v>
      </c>
      <c r="H57" s="21" t="s">
        <v>102</v>
      </c>
      <c r="I57" s="11">
        <f>1.23-1.1</f>
        <v>0.12999999999999989</v>
      </c>
      <c r="J57" s="11"/>
      <c r="K57" s="22">
        <v>35.869999999999997</v>
      </c>
      <c r="L57"/>
      <c r="M57"/>
      <c r="N57"/>
      <c r="O57"/>
      <c r="P57"/>
      <c r="Q57"/>
      <c r="R57"/>
      <c r="S57"/>
      <c r="T57"/>
      <c r="U57"/>
      <c r="V57"/>
      <c r="W57"/>
      <c r="X57"/>
      <c r="Y57"/>
      <c r="Z57"/>
      <c r="AA57"/>
      <c r="AB57"/>
      <c r="AC57"/>
      <c r="AD57"/>
    </row>
    <row r="58" spans="1:30" s="10" customFormat="1" ht="45" customHeight="1">
      <c r="A58" s="5"/>
      <c r="B58" s="5"/>
      <c r="C58" s="18">
        <v>55</v>
      </c>
      <c r="D58" s="19" t="s">
        <v>71</v>
      </c>
      <c r="E58" s="20" t="s">
        <v>2</v>
      </c>
      <c r="F58" s="20" t="s">
        <v>2</v>
      </c>
      <c r="G58" s="24" t="str">
        <f t="shared" si="0"/>
        <v>Do</v>
      </c>
      <c r="H58" s="21" t="s">
        <v>103</v>
      </c>
      <c r="I58" s="11">
        <v>0</v>
      </c>
      <c r="J58" s="11"/>
      <c r="K58" s="33">
        <v>16.29</v>
      </c>
      <c r="L58"/>
      <c r="M58"/>
      <c r="N58"/>
      <c r="O58"/>
      <c r="P58"/>
      <c r="Q58"/>
      <c r="R58"/>
      <c r="S58"/>
      <c r="T58"/>
      <c r="U58"/>
      <c r="V58"/>
      <c r="W58"/>
      <c r="X58"/>
      <c r="Y58"/>
      <c r="Z58"/>
      <c r="AA58"/>
      <c r="AB58"/>
      <c r="AC58"/>
      <c r="AD58"/>
    </row>
    <row r="59" spans="1:30" s="10" customFormat="1" ht="60" customHeight="1">
      <c r="A59" s="5"/>
      <c r="B59" s="5"/>
      <c r="C59" s="18">
        <v>56</v>
      </c>
      <c r="D59" s="19" t="s">
        <v>71</v>
      </c>
      <c r="E59" s="20" t="s">
        <v>2</v>
      </c>
      <c r="F59" s="20" t="s">
        <v>2</v>
      </c>
      <c r="G59" s="24" t="str">
        <f t="shared" si="0"/>
        <v>Do</v>
      </c>
      <c r="H59" s="21" t="s">
        <v>104</v>
      </c>
      <c r="I59" s="11">
        <v>0</v>
      </c>
      <c r="J59" s="11"/>
      <c r="K59" s="33">
        <v>16.27</v>
      </c>
      <c r="L59"/>
      <c r="M59"/>
      <c r="N59"/>
      <c r="O59"/>
      <c r="P59"/>
      <c r="Q59"/>
      <c r="R59"/>
      <c r="S59"/>
      <c r="T59"/>
      <c r="U59"/>
      <c r="V59"/>
      <c r="W59"/>
      <c r="X59"/>
      <c r="Y59"/>
      <c r="Z59"/>
      <c r="AA59"/>
      <c r="AB59"/>
      <c r="AC59"/>
      <c r="AD59"/>
    </row>
    <row r="60" spans="1:30" s="10" customFormat="1" ht="60" customHeight="1">
      <c r="A60" s="5"/>
      <c r="B60" s="5"/>
      <c r="C60" s="18">
        <v>57</v>
      </c>
      <c r="D60" s="19" t="s">
        <v>71</v>
      </c>
      <c r="E60" s="20" t="s">
        <v>2</v>
      </c>
      <c r="F60" s="20" t="s">
        <v>2</v>
      </c>
      <c r="G60" s="24" t="str">
        <f t="shared" si="0"/>
        <v>Do</v>
      </c>
      <c r="H60" s="21" t="s">
        <v>105</v>
      </c>
      <c r="I60" s="11">
        <v>0</v>
      </c>
      <c r="J60" s="11"/>
      <c r="K60" s="33">
        <v>54.02</v>
      </c>
      <c r="L60"/>
      <c r="M60"/>
      <c r="N60"/>
      <c r="O60"/>
      <c r="P60"/>
      <c r="Q60"/>
      <c r="R60"/>
      <c r="S60"/>
      <c r="T60"/>
      <c r="U60"/>
      <c r="V60"/>
      <c r="W60"/>
      <c r="X60"/>
      <c r="Y60"/>
      <c r="Z60"/>
      <c r="AA60"/>
      <c r="AB60"/>
      <c r="AC60"/>
      <c r="AD60"/>
    </row>
    <row r="61" spans="1:30" s="10" customFormat="1" ht="75" customHeight="1">
      <c r="A61" s="5"/>
      <c r="B61" s="5"/>
      <c r="C61" s="18">
        <v>58</v>
      </c>
      <c r="D61" s="19" t="s">
        <v>71</v>
      </c>
      <c r="E61" s="20" t="s">
        <v>2</v>
      </c>
      <c r="F61" s="20" t="s">
        <v>2</v>
      </c>
      <c r="G61" s="24" t="str">
        <f t="shared" si="0"/>
        <v>Do</v>
      </c>
      <c r="H61" s="21" t="s">
        <v>106</v>
      </c>
      <c r="I61" s="11">
        <v>0</v>
      </c>
      <c r="J61" s="11"/>
      <c r="K61" s="33">
        <v>7.15</v>
      </c>
      <c r="L61"/>
      <c r="M61"/>
      <c r="N61"/>
      <c r="O61"/>
      <c r="P61"/>
      <c r="Q61"/>
      <c r="R61"/>
      <c r="S61"/>
      <c r="T61"/>
      <c r="U61"/>
      <c r="V61"/>
      <c r="W61"/>
      <c r="X61"/>
      <c r="Y61"/>
      <c r="Z61"/>
      <c r="AA61"/>
      <c r="AB61"/>
      <c r="AC61"/>
      <c r="AD61"/>
    </row>
    <row r="62" spans="1:30" s="10" customFormat="1" ht="75" customHeight="1">
      <c r="A62" s="5"/>
      <c r="B62" s="5"/>
      <c r="C62" s="18">
        <v>59</v>
      </c>
      <c r="D62" s="19" t="s">
        <v>71</v>
      </c>
      <c r="E62" s="20" t="s">
        <v>2</v>
      </c>
      <c r="F62" s="20" t="s">
        <v>2</v>
      </c>
      <c r="G62" s="24" t="str">
        <f t="shared" si="0"/>
        <v>Do</v>
      </c>
      <c r="H62" s="21" t="s">
        <v>107</v>
      </c>
      <c r="I62" s="11">
        <v>0</v>
      </c>
      <c r="J62" s="11"/>
      <c r="K62" s="33">
        <v>14.074999999999999</v>
      </c>
      <c r="L62"/>
      <c r="M62"/>
      <c r="N62"/>
      <c r="O62"/>
      <c r="P62"/>
      <c r="Q62"/>
      <c r="R62"/>
      <c r="S62"/>
      <c r="T62"/>
      <c r="U62"/>
      <c r="V62"/>
      <c r="W62"/>
      <c r="X62"/>
      <c r="Y62"/>
      <c r="Z62"/>
      <c r="AA62"/>
      <c r="AB62"/>
      <c r="AC62"/>
      <c r="AD62"/>
    </row>
    <row r="63" spans="1:30" s="10" customFormat="1" ht="60" customHeight="1">
      <c r="A63" s="5"/>
      <c r="B63" s="5"/>
      <c r="C63" s="18">
        <v>60</v>
      </c>
      <c r="D63" s="19" t="s">
        <v>71</v>
      </c>
      <c r="E63" s="20" t="s">
        <v>2</v>
      </c>
      <c r="F63" s="20" t="s">
        <v>2</v>
      </c>
      <c r="G63" s="24" t="str">
        <f t="shared" si="0"/>
        <v>Do</v>
      </c>
      <c r="H63" s="21" t="s">
        <v>108</v>
      </c>
      <c r="I63" s="11">
        <v>0</v>
      </c>
      <c r="J63" s="11"/>
      <c r="K63" s="33">
        <v>9.3849999999999998</v>
      </c>
      <c r="L63"/>
      <c r="M63"/>
      <c r="N63"/>
      <c r="O63"/>
      <c r="P63"/>
      <c r="Q63"/>
      <c r="R63"/>
      <c r="S63"/>
      <c r="T63"/>
      <c r="U63"/>
      <c r="V63"/>
      <c r="W63"/>
      <c r="X63"/>
      <c r="Y63"/>
      <c r="Z63"/>
      <c r="AA63"/>
      <c r="AB63"/>
      <c r="AC63"/>
      <c r="AD63"/>
    </row>
    <row r="64" spans="1:30" s="10" customFormat="1" ht="60" customHeight="1">
      <c r="A64" s="5"/>
      <c r="B64" s="5"/>
      <c r="C64" s="18">
        <v>61</v>
      </c>
      <c r="D64" s="19" t="s">
        <v>71</v>
      </c>
      <c r="E64" s="20" t="s">
        <v>2</v>
      </c>
      <c r="F64" s="20" t="s">
        <v>2</v>
      </c>
      <c r="G64" s="24" t="str">
        <f t="shared" si="0"/>
        <v>Do</v>
      </c>
      <c r="H64" s="21" t="s">
        <v>109</v>
      </c>
      <c r="I64" s="11">
        <v>0</v>
      </c>
      <c r="J64" s="11"/>
      <c r="K64" s="33">
        <v>12.33</v>
      </c>
      <c r="L64"/>
      <c r="M64"/>
      <c r="N64"/>
      <c r="O64"/>
      <c r="P64"/>
      <c r="Q64"/>
      <c r="R64"/>
      <c r="S64"/>
      <c r="T64"/>
      <c r="U64"/>
      <c r="V64"/>
      <c r="W64"/>
      <c r="X64"/>
      <c r="Y64"/>
      <c r="Z64"/>
      <c r="AA64"/>
      <c r="AB64"/>
      <c r="AC64"/>
      <c r="AD64"/>
    </row>
    <row r="65" spans="1:30" s="10" customFormat="1" ht="30" customHeight="1">
      <c r="A65" s="5"/>
      <c r="B65" s="5"/>
      <c r="C65" s="18">
        <v>62</v>
      </c>
      <c r="D65" s="19" t="s">
        <v>71</v>
      </c>
      <c r="E65" s="20" t="s">
        <v>2</v>
      </c>
      <c r="F65" s="20" t="s">
        <v>2</v>
      </c>
      <c r="G65" s="24" t="str">
        <f t="shared" si="0"/>
        <v>Do</v>
      </c>
      <c r="H65" s="34" t="s">
        <v>110</v>
      </c>
      <c r="I65" s="11">
        <v>0</v>
      </c>
      <c r="J65" s="11"/>
      <c r="K65" s="33">
        <v>42.33</v>
      </c>
      <c r="L65"/>
      <c r="M65"/>
      <c r="N65"/>
      <c r="O65"/>
      <c r="P65"/>
      <c r="Q65"/>
      <c r="R65"/>
      <c r="S65"/>
      <c r="T65"/>
      <c r="U65"/>
      <c r="V65"/>
      <c r="W65"/>
      <c r="X65"/>
      <c r="Y65"/>
      <c r="Z65"/>
      <c r="AA65"/>
      <c r="AB65"/>
      <c r="AC65"/>
      <c r="AD65"/>
    </row>
    <row r="66" spans="1:30" s="10" customFormat="1" ht="30" customHeight="1">
      <c r="A66" s="5"/>
      <c r="B66" s="5"/>
      <c r="C66" s="18">
        <v>63</v>
      </c>
      <c r="D66" s="19" t="s">
        <v>71</v>
      </c>
      <c r="E66" s="20" t="s">
        <v>2</v>
      </c>
      <c r="F66" s="20" t="s">
        <v>2</v>
      </c>
      <c r="G66" s="24" t="str">
        <f t="shared" si="0"/>
        <v>Do</v>
      </c>
      <c r="H66" s="21" t="s">
        <v>111</v>
      </c>
      <c r="I66" s="11">
        <v>0.16</v>
      </c>
      <c r="J66" s="11"/>
      <c r="K66" s="22">
        <v>14.19</v>
      </c>
      <c r="L66"/>
      <c r="M66"/>
      <c r="N66"/>
      <c r="O66"/>
      <c r="P66"/>
      <c r="Q66"/>
      <c r="R66"/>
      <c r="S66"/>
      <c r="T66"/>
      <c r="U66"/>
      <c r="V66"/>
      <c r="W66"/>
      <c r="X66"/>
      <c r="Y66"/>
      <c r="Z66"/>
      <c r="AA66"/>
      <c r="AB66"/>
      <c r="AC66"/>
      <c r="AD66"/>
    </row>
    <row r="67" spans="1:30" s="10" customFormat="1" ht="45" customHeight="1">
      <c r="A67" s="5"/>
      <c r="B67" s="5"/>
      <c r="C67" s="18">
        <v>64</v>
      </c>
      <c r="D67" s="19" t="s">
        <v>71</v>
      </c>
      <c r="E67" s="20" t="s">
        <v>3</v>
      </c>
      <c r="F67" s="20" t="s">
        <v>3</v>
      </c>
      <c r="G67" s="24" t="str">
        <f t="shared" si="0"/>
        <v>Guwahati City Divn No-II</v>
      </c>
      <c r="H67" s="21" t="s">
        <v>112</v>
      </c>
      <c r="I67" s="11">
        <v>2.75</v>
      </c>
      <c r="J67" s="11"/>
      <c r="K67" s="22">
        <v>212.96</v>
      </c>
      <c r="L67"/>
      <c r="M67"/>
      <c r="N67"/>
      <c r="O67"/>
      <c r="P67"/>
      <c r="Q67"/>
      <c r="R67"/>
      <c r="S67"/>
      <c r="T67"/>
      <c r="U67"/>
      <c r="V67"/>
      <c r="W67"/>
      <c r="X67"/>
      <c r="Y67"/>
      <c r="Z67"/>
      <c r="AA67"/>
      <c r="AB67"/>
      <c r="AC67"/>
      <c r="AD67"/>
    </row>
    <row r="68" spans="1:30" s="10" customFormat="1" ht="30" customHeight="1">
      <c r="A68" s="5"/>
      <c r="B68" s="5"/>
      <c r="C68" s="18">
        <v>65</v>
      </c>
      <c r="D68" s="19" t="s">
        <v>71</v>
      </c>
      <c r="E68" s="20" t="s">
        <v>3</v>
      </c>
      <c r="F68" s="20" t="s">
        <v>3</v>
      </c>
      <c r="G68" s="24" t="str">
        <f t="shared" si="0"/>
        <v>Do</v>
      </c>
      <c r="H68" s="21" t="s">
        <v>113</v>
      </c>
      <c r="I68" s="11">
        <v>1.5</v>
      </c>
      <c r="J68" s="11"/>
      <c r="K68" s="22">
        <v>69.16</v>
      </c>
      <c r="L68"/>
      <c r="M68"/>
      <c r="N68"/>
      <c r="O68"/>
      <c r="P68"/>
      <c r="Q68"/>
      <c r="R68"/>
      <c r="S68"/>
      <c r="T68"/>
      <c r="U68"/>
      <c r="V68"/>
      <c r="W68"/>
      <c r="X68"/>
      <c r="Y68"/>
      <c r="Z68"/>
      <c r="AA68"/>
      <c r="AB68"/>
      <c r="AC68"/>
      <c r="AD68"/>
    </row>
    <row r="69" spans="1:30" s="10" customFormat="1" ht="30" customHeight="1">
      <c r="A69" s="5"/>
      <c r="B69" s="5"/>
      <c r="C69" s="18">
        <v>66</v>
      </c>
      <c r="D69" s="19" t="s">
        <v>71</v>
      </c>
      <c r="E69" s="20" t="s">
        <v>3</v>
      </c>
      <c r="F69" s="20" t="s">
        <v>3</v>
      </c>
      <c r="G69" s="24" t="str">
        <f t="shared" si="0"/>
        <v>Do</v>
      </c>
      <c r="H69" s="21" t="s">
        <v>114</v>
      </c>
      <c r="I69" s="30">
        <v>1.35</v>
      </c>
      <c r="J69" s="11"/>
      <c r="K69" s="22">
        <v>75</v>
      </c>
      <c r="L69"/>
      <c r="M69"/>
      <c r="N69"/>
      <c r="O69"/>
      <c r="P69"/>
      <c r="Q69"/>
      <c r="R69"/>
      <c r="S69"/>
      <c r="T69"/>
      <c r="U69"/>
      <c r="V69"/>
      <c r="W69"/>
      <c r="X69"/>
      <c r="Y69"/>
      <c r="Z69"/>
      <c r="AA69"/>
      <c r="AB69"/>
      <c r="AC69"/>
      <c r="AD69"/>
    </row>
    <row r="70" spans="1:30" s="10" customFormat="1" ht="30" customHeight="1">
      <c r="A70" s="5"/>
      <c r="B70" s="5"/>
      <c r="C70" s="18">
        <v>67</v>
      </c>
      <c r="D70" s="19" t="s">
        <v>71</v>
      </c>
      <c r="E70" s="20" t="s">
        <v>3</v>
      </c>
      <c r="F70" s="20" t="s">
        <v>3</v>
      </c>
      <c r="G70" s="24" t="str">
        <f t="shared" ref="G70:G133" si="1">IF(F70=F69,"Do",F70)</f>
        <v>Do</v>
      </c>
      <c r="H70" s="21" t="s">
        <v>115</v>
      </c>
      <c r="I70" s="30">
        <v>5.1360000000000001</v>
      </c>
      <c r="J70" s="11"/>
      <c r="K70" s="22">
        <v>296.89</v>
      </c>
      <c r="L70"/>
      <c r="M70"/>
      <c r="N70"/>
      <c r="O70"/>
      <c r="P70"/>
      <c r="Q70"/>
      <c r="R70"/>
      <c r="S70"/>
      <c r="T70"/>
      <c r="U70"/>
      <c r="V70"/>
      <c r="W70"/>
      <c r="X70"/>
      <c r="Y70"/>
      <c r="Z70"/>
      <c r="AA70"/>
      <c r="AB70"/>
      <c r="AC70"/>
      <c r="AD70"/>
    </row>
    <row r="71" spans="1:30" s="10" customFormat="1" ht="30" customHeight="1">
      <c r="A71" s="5"/>
      <c r="B71" s="5"/>
      <c r="C71" s="18">
        <v>68</v>
      </c>
      <c r="D71" s="19" t="s">
        <v>71</v>
      </c>
      <c r="E71" s="20" t="s">
        <v>3</v>
      </c>
      <c r="F71" s="20" t="s">
        <v>3</v>
      </c>
      <c r="G71" s="24" t="str">
        <f t="shared" si="1"/>
        <v>Do</v>
      </c>
      <c r="H71" s="21" t="s">
        <v>116</v>
      </c>
      <c r="I71" s="30">
        <v>3.89</v>
      </c>
      <c r="J71" s="11"/>
      <c r="K71" s="22">
        <v>100</v>
      </c>
      <c r="L71"/>
      <c r="M71"/>
      <c r="N71"/>
      <c r="O71"/>
      <c r="P71"/>
      <c r="Q71"/>
      <c r="R71"/>
      <c r="S71"/>
      <c r="T71"/>
      <c r="U71"/>
      <c r="V71"/>
      <c r="W71"/>
      <c r="X71"/>
      <c r="Y71"/>
      <c r="Z71"/>
      <c r="AA71"/>
      <c r="AB71"/>
      <c r="AC71"/>
      <c r="AD71"/>
    </row>
    <row r="72" spans="1:30" s="10" customFormat="1" ht="30" customHeight="1">
      <c r="A72" s="5"/>
      <c r="B72" s="5"/>
      <c r="C72" s="18">
        <v>69</v>
      </c>
      <c r="D72" s="19" t="s">
        <v>71</v>
      </c>
      <c r="E72" s="20" t="s">
        <v>3</v>
      </c>
      <c r="F72" s="20" t="s">
        <v>3</v>
      </c>
      <c r="G72" s="24" t="str">
        <f t="shared" si="1"/>
        <v>Do</v>
      </c>
      <c r="H72" s="21" t="s">
        <v>117</v>
      </c>
      <c r="I72" s="11">
        <v>1</v>
      </c>
      <c r="J72" s="11"/>
      <c r="K72" s="22">
        <f>50+15</f>
        <v>65</v>
      </c>
      <c r="L72"/>
      <c r="M72"/>
      <c r="N72"/>
      <c r="O72"/>
      <c r="P72"/>
      <c r="Q72"/>
      <c r="R72"/>
      <c r="S72"/>
      <c r="T72"/>
      <c r="U72"/>
      <c r="V72"/>
      <c r="W72"/>
      <c r="X72"/>
      <c r="Y72"/>
      <c r="Z72"/>
      <c r="AA72"/>
      <c r="AB72"/>
      <c r="AC72"/>
      <c r="AD72"/>
    </row>
    <row r="73" spans="1:30" s="10" customFormat="1" ht="30" customHeight="1">
      <c r="A73" s="5"/>
      <c r="B73" s="5"/>
      <c r="C73" s="18">
        <v>70</v>
      </c>
      <c r="D73" s="19" t="s">
        <v>71</v>
      </c>
      <c r="E73" s="20" t="s">
        <v>3</v>
      </c>
      <c r="F73" s="20" t="s">
        <v>3</v>
      </c>
      <c r="G73" s="24" t="str">
        <f t="shared" si="1"/>
        <v>Do</v>
      </c>
      <c r="H73" s="21" t="s">
        <v>118</v>
      </c>
      <c r="I73" s="11">
        <f>1.2+1.7-1.14</f>
        <v>1.76</v>
      </c>
      <c r="J73" s="11"/>
      <c r="K73" s="22">
        <f>4.3+24</f>
        <v>28.3</v>
      </c>
      <c r="L73"/>
      <c r="M73"/>
      <c r="N73"/>
      <c r="O73"/>
      <c r="P73"/>
      <c r="Q73"/>
      <c r="R73"/>
      <c r="S73"/>
      <c r="T73"/>
      <c r="U73"/>
      <c r="V73"/>
      <c r="W73"/>
      <c r="X73"/>
      <c r="Y73"/>
      <c r="Z73"/>
      <c r="AA73"/>
      <c r="AB73"/>
      <c r="AC73"/>
      <c r="AD73"/>
    </row>
    <row r="74" spans="1:30" s="10" customFormat="1" ht="30" customHeight="1">
      <c r="A74" s="5"/>
      <c r="B74" s="5"/>
      <c r="C74" s="18">
        <v>71</v>
      </c>
      <c r="D74" s="19" t="s">
        <v>71</v>
      </c>
      <c r="E74" s="20" t="s">
        <v>3</v>
      </c>
      <c r="F74" s="20" t="s">
        <v>3</v>
      </c>
      <c r="G74" s="24" t="str">
        <f t="shared" si="1"/>
        <v>Do</v>
      </c>
      <c r="H74" s="21" t="s">
        <v>119</v>
      </c>
      <c r="I74" s="30">
        <v>1.55</v>
      </c>
      <c r="J74" s="11"/>
      <c r="K74" s="22">
        <v>34.590000000000003</v>
      </c>
      <c r="L74"/>
      <c r="M74"/>
      <c r="N74"/>
      <c r="O74"/>
      <c r="P74"/>
      <c r="Q74"/>
      <c r="R74"/>
      <c r="S74"/>
      <c r="T74"/>
      <c r="U74"/>
      <c r="V74"/>
      <c r="W74"/>
      <c r="X74"/>
      <c r="Y74"/>
      <c r="Z74"/>
      <c r="AA74"/>
      <c r="AB74"/>
      <c r="AC74"/>
      <c r="AD74"/>
    </row>
    <row r="75" spans="1:30" s="10" customFormat="1" ht="30" customHeight="1">
      <c r="A75" s="5"/>
      <c r="B75" s="5"/>
      <c r="C75" s="18">
        <v>72</v>
      </c>
      <c r="D75" s="19" t="s">
        <v>71</v>
      </c>
      <c r="E75" s="20" t="s">
        <v>3</v>
      </c>
      <c r="F75" s="20" t="s">
        <v>3</v>
      </c>
      <c r="G75" s="24" t="str">
        <f t="shared" si="1"/>
        <v>Do</v>
      </c>
      <c r="H75" s="21" t="s">
        <v>120</v>
      </c>
      <c r="I75" s="11">
        <v>0.112</v>
      </c>
      <c r="J75" s="11"/>
      <c r="K75" s="22">
        <v>9.34</v>
      </c>
      <c r="L75"/>
      <c r="M75"/>
      <c r="N75"/>
      <c r="O75"/>
      <c r="P75"/>
      <c r="Q75"/>
      <c r="R75"/>
      <c r="S75"/>
      <c r="T75"/>
      <c r="U75"/>
      <c r="V75"/>
      <c r="W75"/>
      <c r="X75"/>
      <c r="Y75"/>
      <c r="Z75"/>
      <c r="AA75"/>
      <c r="AB75"/>
      <c r="AC75"/>
      <c r="AD75"/>
    </row>
    <row r="76" spans="1:30" s="10" customFormat="1" ht="30" customHeight="1">
      <c r="A76" s="5"/>
      <c r="B76" s="5"/>
      <c r="C76" s="18">
        <v>73</v>
      </c>
      <c r="D76" s="19" t="s">
        <v>71</v>
      </c>
      <c r="E76" s="20" t="s">
        <v>3</v>
      </c>
      <c r="F76" s="20" t="s">
        <v>3</v>
      </c>
      <c r="G76" s="24" t="str">
        <f t="shared" si="1"/>
        <v>Do</v>
      </c>
      <c r="H76" s="21" t="s">
        <v>121</v>
      </c>
      <c r="I76" s="11">
        <v>0.48</v>
      </c>
      <c r="J76" s="11"/>
      <c r="K76" s="22">
        <v>48.29</v>
      </c>
      <c r="L76"/>
      <c r="M76"/>
      <c r="N76"/>
      <c r="O76"/>
      <c r="P76"/>
      <c r="Q76"/>
      <c r="R76"/>
      <c r="S76"/>
      <c r="T76"/>
      <c r="U76"/>
      <c r="V76"/>
      <c r="W76"/>
      <c r="X76"/>
      <c r="Y76"/>
      <c r="Z76"/>
      <c r="AA76"/>
      <c r="AB76"/>
      <c r="AC76"/>
      <c r="AD76"/>
    </row>
    <row r="77" spans="1:30" s="10" customFormat="1" ht="30" customHeight="1">
      <c r="A77" s="5"/>
      <c r="B77" s="5"/>
      <c r="C77" s="18">
        <v>74</v>
      </c>
      <c r="D77" s="19" t="s">
        <v>71</v>
      </c>
      <c r="E77" s="20" t="s">
        <v>3</v>
      </c>
      <c r="F77" s="20" t="s">
        <v>3</v>
      </c>
      <c r="G77" s="24" t="str">
        <f t="shared" si="1"/>
        <v>Do</v>
      </c>
      <c r="H77" s="21" t="s">
        <v>122</v>
      </c>
      <c r="I77" s="11">
        <v>0.76400000000000001</v>
      </c>
      <c r="J77" s="11"/>
      <c r="K77" s="22">
        <v>114.35</v>
      </c>
      <c r="L77"/>
      <c r="M77"/>
      <c r="N77"/>
      <c r="O77"/>
      <c r="P77"/>
      <c r="Q77"/>
      <c r="R77"/>
      <c r="S77"/>
      <c r="T77"/>
      <c r="U77"/>
      <c r="V77"/>
      <c r="W77"/>
      <c r="X77"/>
      <c r="Y77"/>
      <c r="Z77"/>
      <c r="AA77"/>
      <c r="AB77"/>
      <c r="AC77"/>
      <c r="AD77"/>
    </row>
    <row r="78" spans="1:30" s="10" customFormat="1" ht="30" customHeight="1">
      <c r="A78" s="5"/>
      <c r="B78" s="5"/>
      <c r="C78" s="18">
        <v>75</v>
      </c>
      <c r="D78" s="19" t="s">
        <v>71</v>
      </c>
      <c r="E78" s="20" t="s">
        <v>3</v>
      </c>
      <c r="F78" s="20" t="s">
        <v>3</v>
      </c>
      <c r="G78" s="24" t="str">
        <f t="shared" si="1"/>
        <v>Do</v>
      </c>
      <c r="H78" s="21" t="s">
        <v>123</v>
      </c>
      <c r="I78" s="11">
        <v>0.74</v>
      </c>
      <c r="J78" s="11"/>
      <c r="K78" s="22">
        <v>46.5</v>
      </c>
      <c r="L78"/>
      <c r="M78"/>
      <c r="N78"/>
      <c r="O78"/>
      <c r="P78"/>
      <c r="Q78"/>
      <c r="R78"/>
      <c r="S78"/>
      <c r="T78"/>
      <c r="U78"/>
      <c r="V78"/>
      <c r="W78"/>
      <c r="X78"/>
      <c r="Y78"/>
      <c r="Z78"/>
      <c r="AA78"/>
      <c r="AB78"/>
      <c r="AC78"/>
      <c r="AD78"/>
    </row>
    <row r="79" spans="1:30" s="10" customFormat="1" ht="30" customHeight="1">
      <c r="A79" s="5"/>
      <c r="B79" s="5"/>
      <c r="C79" s="18">
        <v>76</v>
      </c>
      <c r="D79" s="19" t="s">
        <v>71</v>
      </c>
      <c r="E79" s="20" t="s">
        <v>3</v>
      </c>
      <c r="F79" s="20" t="s">
        <v>3</v>
      </c>
      <c r="G79" s="24" t="str">
        <f t="shared" si="1"/>
        <v>Do</v>
      </c>
      <c r="H79" s="21" t="s">
        <v>124</v>
      </c>
      <c r="I79" s="11">
        <v>0.1</v>
      </c>
      <c r="J79" s="11"/>
      <c r="K79" s="22">
        <v>18.84</v>
      </c>
      <c r="L79"/>
      <c r="M79"/>
      <c r="N79"/>
      <c r="O79"/>
      <c r="P79"/>
      <c r="Q79"/>
      <c r="R79"/>
      <c r="S79"/>
      <c r="T79"/>
      <c r="U79"/>
      <c r="V79"/>
      <c r="W79"/>
      <c r="X79"/>
      <c r="Y79"/>
      <c r="Z79"/>
      <c r="AA79"/>
      <c r="AB79"/>
      <c r="AC79"/>
      <c r="AD79"/>
    </row>
    <row r="80" spans="1:30" s="10" customFormat="1" ht="30" customHeight="1">
      <c r="A80" s="5"/>
      <c r="B80" s="5"/>
      <c r="C80" s="18">
        <v>77</v>
      </c>
      <c r="D80" s="19" t="s">
        <v>71</v>
      </c>
      <c r="E80" s="20" t="s">
        <v>3</v>
      </c>
      <c r="F80" s="20" t="s">
        <v>3</v>
      </c>
      <c r="G80" s="24" t="str">
        <f t="shared" si="1"/>
        <v>Do</v>
      </c>
      <c r="H80" s="21" t="s">
        <v>125</v>
      </c>
      <c r="I80" s="11">
        <v>0.76</v>
      </c>
      <c r="J80" s="11"/>
      <c r="K80" s="22">
        <v>28</v>
      </c>
      <c r="L80"/>
      <c r="M80"/>
      <c r="N80"/>
      <c r="O80"/>
      <c r="P80"/>
      <c r="Q80"/>
      <c r="R80"/>
      <c r="S80"/>
      <c r="T80"/>
      <c r="U80"/>
      <c r="V80"/>
      <c r="W80"/>
      <c r="X80"/>
      <c r="Y80"/>
      <c r="Z80"/>
      <c r="AA80"/>
      <c r="AB80"/>
      <c r="AC80"/>
      <c r="AD80"/>
    </row>
    <row r="81" spans="1:30" s="10" customFormat="1" ht="45" customHeight="1">
      <c r="A81" s="5"/>
      <c r="B81" s="5"/>
      <c r="C81" s="18">
        <v>78</v>
      </c>
      <c r="D81" s="19" t="s">
        <v>71</v>
      </c>
      <c r="E81" s="20" t="s">
        <v>3</v>
      </c>
      <c r="F81" s="20" t="s">
        <v>3</v>
      </c>
      <c r="G81" s="24" t="str">
        <f t="shared" si="1"/>
        <v>Do</v>
      </c>
      <c r="H81" s="21" t="s">
        <v>126</v>
      </c>
      <c r="I81" s="11">
        <v>0.114</v>
      </c>
      <c r="J81" s="11"/>
      <c r="K81" s="22">
        <v>8.17</v>
      </c>
      <c r="L81"/>
      <c r="M81"/>
      <c r="N81"/>
      <c r="O81"/>
      <c r="P81"/>
      <c r="Q81"/>
      <c r="R81"/>
      <c r="S81"/>
      <c r="T81"/>
      <c r="U81"/>
      <c r="V81"/>
      <c r="W81"/>
      <c r="X81"/>
      <c r="Y81"/>
      <c r="Z81"/>
      <c r="AA81"/>
      <c r="AB81"/>
      <c r="AC81"/>
      <c r="AD81"/>
    </row>
    <row r="82" spans="1:30" s="10" customFormat="1" ht="30" customHeight="1">
      <c r="A82" s="5"/>
      <c r="B82" s="5"/>
      <c r="C82" s="18">
        <v>79</v>
      </c>
      <c r="D82" s="19" t="s">
        <v>71</v>
      </c>
      <c r="E82" s="20" t="s">
        <v>3</v>
      </c>
      <c r="F82" s="20" t="s">
        <v>3</v>
      </c>
      <c r="G82" s="24" t="str">
        <f t="shared" si="1"/>
        <v>Do</v>
      </c>
      <c r="H82" s="32" t="s">
        <v>127</v>
      </c>
      <c r="I82" s="11">
        <v>0.3</v>
      </c>
      <c r="J82" s="11"/>
      <c r="K82" s="22">
        <v>46</v>
      </c>
      <c r="L82"/>
      <c r="M82"/>
      <c r="N82"/>
      <c r="O82"/>
      <c r="P82"/>
      <c r="Q82"/>
      <c r="R82"/>
      <c r="S82"/>
      <c r="T82"/>
      <c r="U82"/>
      <c r="V82"/>
      <c r="W82"/>
      <c r="X82"/>
      <c r="Y82"/>
      <c r="Z82"/>
      <c r="AA82"/>
      <c r="AB82"/>
      <c r="AC82"/>
      <c r="AD82"/>
    </row>
    <row r="83" spans="1:30" s="10" customFormat="1" ht="30" customHeight="1">
      <c r="A83" s="5"/>
      <c r="B83" s="5"/>
      <c r="C83" s="18">
        <v>80</v>
      </c>
      <c r="D83" s="19" t="s">
        <v>71</v>
      </c>
      <c r="E83" s="20" t="s">
        <v>3</v>
      </c>
      <c r="F83" s="20" t="s">
        <v>3</v>
      </c>
      <c r="G83" s="24" t="str">
        <f t="shared" si="1"/>
        <v>Do</v>
      </c>
      <c r="H83" s="32" t="s">
        <v>128</v>
      </c>
      <c r="I83" s="7">
        <v>0.74</v>
      </c>
      <c r="J83" s="11"/>
      <c r="K83" s="22">
        <v>32.31</v>
      </c>
      <c r="L83"/>
      <c r="M83"/>
      <c r="N83"/>
      <c r="O83"/>
      <c r="P83"/>
      <c r="Q83"/>
      <c r="R83"/>
      <c r="S83"/>
      <c r="T83"/>
      <c r="U83"/>
      <c r="V83"/>
      <c r="W83"/>
      <c r="X83"/>
      <c r="Y83"/>
      <c r="Z83"/>
      <c r="AA83"/>
      <c r="AB83"/>
      <c r="AC83"/>
      <c r="AD83"/>
    </row>
    <row r="84" spans="1:30" s="10" customFormat="1" ht="30" customHeight="1">
      <c r="A84" s="5"/>
      <c r="B84" s="5"/>
      <c r="C84" s="18">
        <v>81</v>
      </c>
      <c r="D84" s="19" t="s">
        <v>71</v>
      </c>
      <c r="E84" s="20" t="s">
        <v>3</v>
      </c>
      <c r="F84" s="20" t="s">
        <v>3</v>
      </c>
      <c r="G84" s="24" t="str">
        <f t="shared" si="1"/>
        <v>Do</v>
      </c>
      <c r="H84" s="21" t="s">
        <v>129</v>
      </c>
      <c r="I84" s="11">
        <v>0.33</v>
      </c>
      <c r="J84" s="11"/>
      <c r="K84" s="22">
        <v>74.55</v>
      </c>
      <c r="L84"/>
      <c r="M84"/>
      <c r="N84"/>
      <c r="O84"/>
      <c r="P84"/>
      <c r="Q84"/>
      <c r="R84"/>
      <c r="S84"/>
      <c r="T84"/>
      <c r="U84"/>
      <c r="V84"/>
      <c r="W84"/>
      <c r="X84"/>
      <c r="Y84"/>
      <c r="Z84"/>
      <c r="AA84"/>
      <c r="AB84"/>
      <c r="AC84"/>
      <c r="AD84"/>
    </row>
    <row r="85" spans="1:30" s="10" customFormat="1" ht="30" customHeight="1">
      <c r="A85" s="5"/>
      <c r="B85" s="5"/>
      <c r="C85" s="18">
        <v>82</v>
      </c>
      <c r="D85" s="19" t="s">
        <v>71</v>
      </c>
      <c r="E85" s="20" t="s">
        <v>3</v>
      </c>
      <c r="F85" s="20" t="s">
        <v>3</v>
      </c>
      <c r="G85" s="24" t="str">
        <f t="shared" si="1"/>
        <v>Do</v>
      </c>
      <c r="H85" s="21" t="s">
        <v>130</v>
      </c>
      <c r="I85" s="11">
        <v>0.14199999999999999</v>
      </c>
      <c r="J85" s="11"/>
      <c r="K85" s="22">
        <v>32.31</v>
      </c>
      <c r="L85"/>
      <c r="M85"/>
      <c r="N85"/>
      <c r="O85"/>
      <c r="P85"/>
      <c r="Q85"/>
      <c r="R85"/>
      <c r="S85"/>
      <c r="T85"/>
      <c r="U85"/>
      <c r="V85"/>
      <c r="W85"/>
      <c r="X85"/>
      <c r="Y85"/>
      <c r="Z85"/>
      <c r="AA85"/>
      <c r="AB85"/>
      <c r="AC85"/>
      <c r="AD85"/>
    </row>
    <row r="86" spans="1:30" s="10" customFormat="1" ht="30" customHeight="1">
      <c r="A86" s="5"/>
      <c r="B86" s="5"/>
      <c r="C86" s="18">
        <v>83</v>
      </c>
      <c r="D86" s="19" t="s">
        <v>71</v>
      </c>
      <c r="E86" s="20" t="s">
        <v>3</v>
      </c>
      <c r="F86" s="20" t="s">
        <v>3</v>
      </c>
      <c r="G86" s="24" t="str">
        <f t="shared" si="1"/>
        <v>Do</v>
      </c>
      <c r="H86" s="32" t="s">
        <v>131</v>
      </c>
      <c r="I86" s="11">
        <v>0.4</v>
      </c>
      <c r="J86" s="11"/>
      <c r="K86" s="22">
        <v>65.209999999999994</v>
      </c>
      <c r="L86"/>
      <c r="M86"/>
      <c r="N86"/>
      <c r="O86"/>
      <c r="P86"/>
      <c r="Q86"/>
      <c r="R86"/>
      <c r="S86"/>
      <c r="T86"/>
      <c r="U86"/>
      <c r="V86"/>
      <c r="W86"/>
      <c r="X86"/>
      <c r="Y86"/>
      <c r="Z86"/>
      <c r="AA86"/>
      <c r="AB86"/>
      <c r="AC86"/>
      <c r="AD86"/>
    </row>
    <row r="87" spans="1:30" s="10" customFormat="1" ht="30" customHeight="1">
      <c r="A87" s="5"/>
      <c r="B87" s="5"/>
      <c r="C87" s="18">
        <v>84</v>
      </c>
      <c r="D87" s="19" t="s">
        <v>71</v>
      </c>
      <c r="E87" s="20" t="s">
        <v>3</v>
      </c>
      <c r="F87" s="20" t="s">
        <v>3</v>
      </c>
      <c r="G87" s="24" t="str">
        <f t="shared" si="1"/>
        <v>Do</v>
      </c>
      <c r="H87" s="32" t="s">
        <v>132</v>
      </c>
      <c r="I87" s="11">
        <v>0.31</v>
      </c>
      <c r="J87" s="11"/>
      <c r="K87" s="22">
        <v>2.92</v>
      </c>
      <c r="L87"/>
      <c r="M87"/>
      <c r="N87"/>
      <c r="O87"/>
      <c r="P87"/>
      <c r="Q87"/>
      <c r="R87"/>
      <c r="S87"/>
      <c r="T87"/>
      <c r="U87"/>
      <c r="V87"/>
      <c r="W87"/>
      <c r="X87"/>
      <c r="Y87"/>
      <c r="Z87"/>
      <c r="AA87"/>
      <c r="AB87"/>
      <c r="AC87"/>
      <c r="AD87"/>
    </row>
    <row r="88" spans="1:30" s="10" customFormat="1" ht="30" customHeight="1">
      <c r="A88" s="5"/>
      <c r="B88" s="5"/>
      <c r="C88" s="18">
        <v>85</v>
      </c>
      <c r="D88" s="19" t="s">
        <v>71</v>
      </c>
      <c r="E88" s="20" t="s">
        <v>3</v>
      </c>
      <c r="F88" s="20" t="s">
        <v>3</v>
      </c>
      <c r="G88" s="24" t="str">
        <f t="shared" si="1"/>
        <v>Do</v>
      </c>
      <c r="H88" s="32" t="s">
        <v>133</v>
      </c>
      <c r="I88" s="11">
        <v>1.4</v>
      </c>
      <c r="J88" s="11"/>
      <c r="K88" s="22">
        <v>11.79</v>
      </c>
      <c r="L88"/>
      <c r="M88"/>
      <c r="N88"/>
      <c r="O88"/>
      <c r="P88"/>
      <c r="Q88"/>
      <c r="R88"/>
      <c r="S88"/>
      <c r="T88"/>
      <c r="U88"/>
      <c r="V88"/>
      <c r="W88"/>
      <c r="X88"/>
      <c r="Y88"/>
      <c r="Z88"/>
      <c r="AA88"/>
      <c r="AB88"/>
      <c r="AC88"/>
      <c r="AD88"/>
    </row>
    <row r="89" spans="1:30" s="10" customFormat="1" ht="60" customHeight="1">
      <c r="A89" s="5"/>
      <c r="B89" s="5"/>
      <c r="C89" s="18">
        <v>86</v>
      </c>
      <c r="D89" s="19" t="s">
        <v>71</v>
      </c>
      <c r="E89" s="20" t="s">
        <v>3</v>
      </c>
      <c r="F89" s="20" t="s">
        <v>3</v>
      </c>
      <c r="G89" s="24" t="str">
        <f t="shared" si="1"/>
        <v>Do</v>
      </c>
      <c r="H89" s="32" t="s">
        <v>134</v>
      </c>
      <c r="I89" s="11">
        <v>1.2</v>
      </c>
      <c r="J89" s="11"/>
      <c r="K89" s="22">
        <v>6.58</v>
      </c>
      <c r="L89"/>
      <c r="M89"/>
      <c r="N89"/>
      <c r="O89"/>
      <c r="P89"/>
      <c r="Q89"/>
      <c r="R89"/>
      <c r="S89"/>
      <c r="T89"/>
      <c r="U89"/>
      <c r="V89"/>
      <c r="W89"/>
      <c r="X89"/>
      <c r="Y89"/>
      <c r="Z89"/>
      <c r="AA89"/>
      <c r="AB89"/>
      <c r="AC89"/>
      <c r="AD89"/>
    </row>
    <row r="90" spans="1:30" s="10" customFormat="1" ht="30" customHeight="1">
      <c r="A90" s="5"/>
      <c r="B90" s="5"/>
      <c r="C90" s="18">
        <v>87</v>
      </c>
      <c r="D90" s="19" t="s">
        <v>71</v>
      </c>
      <c r="E90" s="20" t="s">
        <v>3</v>
      </c>
      <c r="F90" s="20" t="s">
        <v>3</v>
      </c>
      <c r="G90" s="24" t="str">
        <f t="shared" si="1"/>
        <v>Do</v>
      </c>
      <c r="H90" s="35" t="s">
        <v>135</v>
      </c>
      <c r="I90" s="11">
        <v>0.51</v>
      </c>
      <c r="J90" s="11"/>
      <c r="K90" s="22">
        <v>77</v>
      </c>
      <c r="L90"/>
      <c r="M90"/>
      <c r="N90"/>
      <c r="O90"/>
      <c r="P90"/>
      <c r="Q90"/>
      <c r="R90"/>
      <c r="S90"/>
      <c r="T90"/>
      <c r="U90"/>
      <c r="V90"/>
      <c r="W90"/>
      <c r="X90"/>
      <c r="Y90"/>
      <c r="Z90"/>
      <c r="AA90"/>
      <c r="AB90"/>
      <c r="AC90"/>
      <c r="AD90"/>
    </row>
    <row r="91" spans="1:30" s="10" customFormat="1" ht="45" customHeight="1">
      <c r="A91" s="5"/>
      <c r="B91" s="5"/>
      <c r="C91" s="18">
        <v>88</v>
      </c>
      <c r="D91" s="19" t="s">
        <v>71</v>
      </c>
      <c r="E91" s="20" t="s">
        <v>3</v>
      </c>
      <c r="F91" s="20" t="s">
        <v>3</v>
      </c>
      <c r="G91" s="24" t="str">
        <f t="shared" si="1"/>
        <v>Do</v>
      </c>
      <c r="H91" s="32" t="s">
        <v>136</v>
      </c>
      <c r="I91" s="11">
        <v>0.30599999999999999</v>
      </c>
      <c r="J91" s="11"/>
      <c r="K91" s="22">
        <v>37</v>
      </c>
      <c r="L91"/>
      <c r="M91"/>
      <c r="N91"/>
      <c r="O91"/>
      <c r="P91"/>
      <c r="Q91"/>
      <c r="R91"/>
      <c r="S91"/>
      <c r="T91"/>
      <c r="U91"/>
      <c r="V91"/>
      <c r="W91"/>
      <c r="X91"/>
      <c r="Y91"/>
      <c r="Z91"/>
      <c r="AA91"/>
      <c r="AB91"/>
      <c r="AC91"/>
      <c r="AD91"/>
    </row>
    <row r="92" spans="1:30" s="10" customFormat="1" ht="30" customHeight="1">
      <c r="A92" s="5"/>
      <c r="B92" s="5"/>
      <c r="C92" s="18">
        <v>89</v>
      </c>
      <c r="D92" s="19" t="s">
        <v>71</v>
      </c>
      <c r="E92" s="20" t="s">
        <v>3</v>
      </c>
      <c r="F92" s="20" t="s">
        <v>3</v>
      </c>
      <c r="G92" s="24" t="str">
        <f t="shared" si="1"/>
        <v>Do</v>
      </c>
      <c r="H92" s="32" t="s">
        <v>137</v>
      </c>
      <c r="I92" s="36">
        <v>6.7000000000000004E-2</v>
      </c>
      <c r="J92" s="11"/>
      <c r="K92" s="22">
        <v>9.4499999999999993</v>
      </c>
      <c r="L92"/>
      <c r="M92"/>
      <c r="N92"/>
      <c r="O92"/>
      <c r="P92"/>
      <c r="Q92"/>
      <c r="R92"/>
      <c r="S92"/>
      <c r="T92"/>
      <c r="U92"/>
      <c r="V92"/>
      <c r="W92"/>
      <c r="X92"/>
      <c r="Y92"/>
      <c r="Z92"/>
      <c r="AA92"/>
      <c r="AB92"/>
      <c r="AC92"/>
      <c r="AD92"/>
    </row>
    <row r="93" spans="1:30" s="10" customFormat="1" ht="30" customHeight="1">
      <c r="A93" s="5"/>
      <c r="B93" s="5"/>
      <c r="C93" s="18">
        <v>90</v>
      </c>
      <c r="D93" s="19" t="s">
        <v>71</v>
      </c>
      <c r="E93" s="20" t="s">
        <v>3</v>
      </c>
      <c r="F93" s="20" t="s">
        <v>3</v>
      </c>
      <c r="G93" s="24" t="str">
        <f t="shared" si="1"/>
        <v>Do</v>
      </c>
      <c r="H93" s="32" t="s">
        <v>138</v>
      </c>
      <c r="I93" s="7">
        <v>0.82</v>
      </c>
      <c r="J93" s="11"/>
      <c r="K93" s="22">
        <v>87.5</v>
      </c>
      <c r="L93"/>
      <c r="M93"/>
      <c r="N93"/>
      <c r="O93"/>
      <c r="P93"/>
      <c r="Q93"/>
      <c r="R93"/>
      <c r="S93"/>
      <c r="T93"/>
      <c r="U93"/>
      <c r="V93"/>
      <c r="W93"/>
      <c r="X93"/>
      <c r="Y93"/>
      <c r="Z93"/>
      <c r="AA93"/>
      <c r="AB93"/>
      <c r="AC93"/>
      <c r="AD93"/>
    </row>
    <row r="94" spans="1:30" s="10" customFormat="1" ht="30" customHeight="1">
      <c r="A94" s="5"/>
      <c r="B94" s="5"/>
      <c r="C94" s="18">
        <v>91</v>
      </c>
      <c r="D94" s="19" t="s">
        <v>71</v>
      </c>
      <c r="E94" s="20" t="s">
        <v>3</v>
      </c>
      <c r="F94" s="20" t="s">
        <v>3</v>
      </c>
      <c r="G94" s="24" t="str">
        <f t="shared" si="1"/>
        <v>Do</v>
      </c>
      <c r="H94" s="32" t="s">
        <v>139</v>
      </c>
      <c r="I94" s="36">
        <v>0.15</v>
      </c>
      <c r="J94" s="11"/>
      <c r="K94" s="22">
        <v>14.5</v>
      </c>
      <c r="L94"/>
      <c r="M94"/>
      <c r="N94"/>
      <c r="O94"/>
      <c r="P94"/>
      <c r="Q94"/>
      <c r="R94"/>
      <c r="S94"/>
      <c r="T94"/>
      <c r="U94"/>
      <c r="V94"/>
      <c r="W94"/>
      <c r="X94"/>
      <c r="Y94"/>
      <c r="Z94"/>
      <c r="AA94"/>
      <c r="AB94"/>
      <c r="AC94"/>
      <c r="AD94"/>
    </row>
    <row r="95" spans="1:30" s="10" customFormat="1" ht="30" customHeight="1">
      <c r="A95" s="5"/>
      <c r="B95" s="5"/>
      <c r="C95" s="18">
        <v>92</v>
      </c>
      <c r="D95" s="19" t="s">
        <v>71</v>
      </c>
      <c r="E95" s="20" t="s">
        <v>3</v>
      </c>
      <c r="F95" s="20" t="s">
        <v>3</v>
      </c>
      <c r="G95" s="24" t="str">
        <f t="shared" si="1"/>
        <v>Do</v>
      </c>
      <c r="H95" s="21" t="s">
        <v>140</v>
      </c>
      <c r="I95" s="7">
        <v>2.0699999999999998</v>
      </c>
      <c r="J95" s="11"/>
      <c r="K95" s="22">
        <v>74</v>
      </c>
      <c r="L95"/>
      <c r="M95"/>
      <c r="N95"/>
      <c r="O95"/>
      <c r="P95"/>
      <c r="Q95"/>
      <c r="R95"/>
      <c r="S95"/>
      <c r="T95"/>
      <c r="U95"/>
      <c r="V95"/>
      <c r="W95"/>
      <c r="X95"/>
      <c r="Y95"/>
      <c r="Z95"/>
      <c r="AA95"/>
      <c r="AB95"/>
      <c r="AC95"/>
      <c r="AD95"/>
    </row>
    <row r="96" spans="1:30" s="10" customFormat="1" ht="45" customHeight="1">
      <c r="A96" s="5"/>
      <c r="B96" s="5"/>
      <c r="C96" s="18">
        <v>93</v>
      </c>
      <c r="D96" s="19" t="s">
        <v>71</v>
      </c>
      <c r="E96" s="20" t="s">
        <v>3</v>
      </c>
      <c r="F96" s="20" t="s">
        <v>3</v>
      </c>
      <c r="G96" s="24" t="str">
        <f t="shared" si="1"/>
        <v>Do</v>
      </c>
      <c r="H96" s="32" t="s">
        <v>141</v>
      </c>
      <c r="I96" s="7">
        <v>0.22</v>
      </c>
      <c r="J96" s="11"/>
      <c r="K96" s="22">
        <v>23</v>
      </c>
      <c r="L96"/>
      <c r="M96"/>
      <c r="N96"/>
      <c r="O96"/>
      <c r="P96"/>
      <c r="Q96"/>
      <c r="R96"/>
      <c r="S96"/>
      <c r="T96"/>
      <c r="U96"/>
      <c r="V96"/>
      <c r="W96"/>
      <c r="X96"/>
      <c r="Y96"/>
      <c r="Z96"/>
      <c r="AA96"/>
      <c r="AB96"/>
      <c r="AC96"/>
      <c r="AD96"/>
    </row>
    <row r="97" spans="1:30" s="10" customFormat="1" ht="60" customHeight="1">
      <c r="A97" s="5"/>
      <c r="B97" s="5"/>
      <c r="C97" s="18">
        <v>94</v>
      </c>
      <c r="D97" s="19" t="s">
        <v>71</v>
      </c>
      <c r="E97" s="20" t="s">
        <v>3</v>
      </c>
      <c r="F97" s="20" t="s">
        <v>3</v>
      </c>
      <c r="G97" s="24" t="str">
        <f t="shared" si="1"/>
        <v>Do</v>
      </c>
      <c r="H97" s="21" t="s">
        <v>142</v>
      </c>
      <c r="I97" s="37">
        <v>2.8</v>
      </c>
      <c r="J97" s="11"/>
      <c r="K97" s="33">
        <v>9.1199999999999992</v>
      </c>
      <c r="L97"/>
      <c r="M97"/>
      <c r="N97"/>
      <c r="O97"/>
      <c r="P97"/>
      <c r="Q97"/>
      <c r="R97"/>
      <c r="S97"/>
      <c r="T97"/>
      <c r="U97"/>
      <c r="V97"/>
      <c r="W97"/>
      <c r="X97"/>
      <c r="Y97"/>
      <c r="Z97"/>
      <c r="AA97"/>
      <c r="AB97"/>
      <c r="AC97"/>
      <c r="AD97"/>
    </row>
    <row r="98" spans="1:30" s="10" customFormat="1" ht="75" customHeight="1">
      <c r="A98" s="5"/>
      <c r="B98" s="5"/>
      <c r="C98" s="18">
        <v>95</v>
      </c>
      <c r="D98" s="19" t="s">
        <v>71</v>
      </c>
      <c r="E98" s="20" t="s">
        <v>3</v>
      </c>
      <c r="F98" s="20" t="s">
        <v>3</v>
      </c>
      <c r="G98" s="24" t="str">
        <f t="shared" si="1"/>
        <v>Do</v>
      </c>
      <c r="H98" s="21" t="s">
        <v>143</v>
      </c>
      <c r="I98" s="11">
        <v>0</v>
      </c>
      <c r="J98" s="11"/>
      <c r="K98" s="33">
        <v>17.504999999999999</v>
      </c>
      <c r="L98"/>
      <c r="M98"/>
      <c r="N98"/>
      <c r="O98"/>
      <c r="P98"/>
      <c r="Q98"/>
      <c r="R98"/>
      <c r="S98"/>
      <c r="T98"/>
      <c r="U98"/>
      <c r="V98"/>
      <c r="W98"/>
      <c r="X98"/>
      <c r="Y98"/>
      <c r="Z98"/>
      <c r="AA98"/>
      <c r="AB98"/>
      <c r="AC98"/>
      <c r="AD98"/>
    </row>
    <row r="99" spans="1:30" s="10" customFormat="1" ht="60" customHeight="1">
      <c r="A99" s="5"/>
      <c r="B99" s="5"/>
      <c r="C99" s="18">
        <v>96</v>
      </c>
      <c r="D99" s="19" t="s">
        <v>71</v>
      </c>
      <c r="E99" s="20" t="s">
        <v>3</v>
      </c>
      <c r="F99" s="20" t="s">
        <v>3</v>
      </c>
      <c r="G99" s="24" t="str">
        <f t="shared" si="1"/>
        <v>Do</v>
      </c>
      <c r="H99" s="21" t="s">
        <v>144</v>
      </c>
      <c r="I99" s="11">
        <v>0</v>
      </c>
      <c r="J99" s="11"/>
      <c r="K99" s="33">
        <v>13.28</v>
      </c>
      <c r="L99"/>
      <c r="M99"/>
      <c r="N99"/>
      <c r="O99"/>
      <c r="P99"/>
      <c r="Q99"/>
      <c r="R99"/>
      <c r="S99"/>
      <c r="T99"/>
      <c r="U99"/>
      <c r="V99"/>
      <c r="W99"/>
      <c r="X99"/>
      <c r="Y99"/>
      <c r="Z99"/>
      <c r="AA99"/>
      <c r="AB99"/>
      <c r="AC99"/>
      <c r="AD99"/>
    </row>
    <row r="100" spans="1:30" s="10" customFormat="1" ht="60" customHeight="1">
      <c r="A100" s="5"/>
      <c r="B100" s="5"/>
      <c r="C100" s="18">
        <v>97</v>
      </c>
      <c r="D100" s="19" t="s">
        <v>71</v>
      </c>
      <c r="E100" s="20" t="s">
        <v>3</v>
      </c>
      <c r="F100" s="20" t="s">
        <v>3</v>
      </c>
      <c r="G100" s="24" t="str">
        <f t="shared" si="1"/>
        <v>Do</v>
      </c>
      <c r="H100" s="21" t="s">
        <v>145</v>
      </c>
      <c r="I100" s="11">
        <v>0</v>
      </c>
      <c r="J100" s="11"/>
      <c r="K100" s="33">
        <v>5.3849999999999998</v>
      </c>
      <c r="L100"/>
      <c r="M100"/>
      <c r="N100"/>
      <c r="O100"/>
      <c r="P100"/>
      <c r="Q100"/>
      <c r="R100"/>
      <c r="S100"/>
      <c r="T100"/>
      <c r="U100"/>
      <c r="V100"/>
      <c r="W100"/>
      <c r="X100"/>
      <c r="Y100"/>
      <c r="Z100"/>
      <c r="AA100"/>
      <c r="AB100"/>
      <c r="AC100"/>
      <c r="AD100"/>
    </row>
    <row r="101" spans="1:30" s="10" customFormat="1" ht="60" customHeight="1">
      <c r="A101" s="5"/>
      <c r="B101" s="5"/>
      <c r="C101" s="18">
        <v>98</v>
      </c>
      <c r="D101" s="19" t="s">
        <v>71</v>
      </c>
      <c r="E101" s="20" t="s">
        <v>3</v>
      </c>
      <c r="F101" s="20" t="s">
        <v>3</v>
      </c>
      <c r="G101" s="24" t="str">
        <f t="shared" si="1"/>
        <v>Do</v>
      </c>
      <c r="H101" s="21" t="s">
        <v>146</v>
      </c>
      <c r="I101" s="11">
        <v>0</v>
      </c>
      <c r="J101" s="11"/>
      <c r="K101" s="33">
        <v>13.755000000000001</v>
      </c>
      <c r="L101"/>
      <c r="M101"/>
      <c r="N101"/>
      <c r="O101"/>
      <c r="P101"/>
      <c r="Q101"/>
      <c r="R101"/>
      <c r="S101"/>
      <c r="T101"/>
      <c r="U101"/>
      <c r="V101"/>
      <c r="W101"/>
      <c r="X101"/>
      <c r="Y101"/>
      <c r="Z101"/>
      <c r="AA101"/>
      <c r="AB101"/>
      <c r="AC101"/>
      <c r="AD101"/>
    </row>
    <row r="102" spans="1:30" s="10" customFormat="1" ht="60" customHeight="1">
      <c r="A102" s="5"/>
      <c r="B102" s="5"/>
      <c r="C102" s="18">
        <v>99</v>
      </c>
      <c r="D102" s="19" t="s">
        <v>71</v>
      </c>
      <c r="E102" s="20" t="s">
        <v>3</v>
      </c>
      <c r="F102" s="20" t="s">
        <v>3</v>
      </c>
      <c r="G102" s="24" t="str">
        <f t="shared" si="1"/>
        <v>Do</v>
      </c>
      <c r="H102" s="21" t="s">
        <v>147</v>
      </c>
      <c r="I102" s="11">
        <v>0</v>
      </c>
      <c r="J102" s="11"/>
      <c r="K102" s="33">
        <v>7.55</v>
      </c>
      <c r="L102"/>
      <c r="M102"/>
      <c r="N102"/>
      <c r="O102"/>
      <c r="P102"/>
      <c r="Q102"/>
      <c r="R102"/>
      <c r="S102"/>
      <c r="T102"/>
      <c r="U102"/>
      <c r="V102"/>
      <c r="W102"/>
      <c r="X102"/>
      <c r="Y102"/>
      <c r="Z102"/>
      <c r="AA102"/>
      <c r="AB102"/>
      <c r="AC102"/>
      <c r="AD102"/>
    </row>
    <row r="103" spans="1:30" s="10" customFormat="1" ht="75" customHeight="1">
      <c r="A103" s="5"/>
      <c r="B103" s="5"/>
      <c r="C103" s="18">
        <v>100</v>
      </c>
      <c r="D103" s="19" t="s">
        <v>71</v>
      </c>
      <c r="E103" s="20" t="s">
        <v>3</v>
      </c>
      <c r="F103" s="20" t="s">
        <v>3</v>
      </c>
      <c r="G103" s="24" t="str">
        <f t="shared" si="1"/>
        <v>Do</v>
      </c>
      <c r="H103" s="21" t="s">
        <v>148</v>
      </c>
      <c r="I103" s="11">
        <v>0</v>
      </c>
      <c r="J103" s="11"/>
      <c r="K103" s="33">
        <v>10.455</v>
      </c>
      <c r="L103"/>
      <c r="M103"/>
      <c r="N103"/>
      <c r="O103"/>
      <c r="P103"/>
      <c r="Q103"/>
      <c r="R103"/>
      <c r="S103"/>
      <c r="T103"/>
      <c r="U103"/>
      <c r="V103"/>
      <c r="W103"/>
      <c r="X103"/>
      <c r="Y103"/>
      <c r="Z103"/>
      <c r="AA103"/>
      <c r="AB103"/>
      <c r="AC103"/>
      <c r="AD103"/>
    </row>
    <row r="104" spans="1:30" s="10" customFormat="1" ht="60" customHeight="1">
      <c r="A104" s="5"/>
      <c r="B104" s="5"/>
      <c r="C104" s="18">
        <v>101</v>
      </c>
      <c r="D104" s="19" t="s">
        <v>71</v>
      </c>
      <c r="E104" s="20" t="s">
        <v>3</v>
      </c>
      <c r="F104" s="20" t="s">
        <v>3</v>
      </c>
      <c r="G104" s="24" t="str">
        <f t="shared" si="1"/>
        <v>Do</v>
      </c>
      <c r="H104" s="21" t="s">
        <v>149</v>
      </c>
      <c r="I104" s="11">
        <v>0</v>
      </c>
      <c r="J104" s="11"/>
      <c r="K104" s="33">
        <v>3.21</v>
      </c>
      <c r="L104"/>
      <c r="M104"/>
      <c r="N104"/>
      <c r="O104"/>
      <c r="P104"/>
      <c r="Q104"/>
      <c r="R104"/>
      <c r="S104"/>
      <c r="T104"/>
      <c r="U104"/>
      <c r="V104"/>
      <c r="W104"/>
      <c r="X104"/>
      <c r="Y104"/>
      <c r="Z104"/>
      <c r="AA104"/>
      <c r="AB104"/>
      <c r="AC104"/>
      <c r="AD104"/>
    </row>
    <row r="105" spans="1:30" s="10" customFormat="1" ht="45" customHeight="1">
      <c r="A105" s="5"/>
      <c r="B105" s="5"/>
      <c r="C105" s="18">
        <v>102</v>
      </c>
      <c r="D105" s="19" t="s">
        <v>71</v>
      </c>
      <c r="E105" s="20" t="s">
        <v>4</v>
      </c>
      <c r="F105" s="20" t="s">
        <v>4</v>
      </c>
      <c r="G105" s="24" t="str">
        <f t="shared" si="1"/>
        <v>Guwahati City Divn No-III</v>
      </c>
      <c r="H105" s="21" t="s">
        <v>150</v>
      </c>
      <c r="I105" s="11">
        <v>2.9</v>
      </c>
      <c r="J105" s="11"/>
      <c r="K105" s="22">
        <v>200</v>
      </c>
      <c r="L105"/>
      <c r="M105"/>
      <c r="N105"/>
      <c r="O105"/>
      <c r="P105"/>
      <c r="Q105"/>
      <c r="R105"/>
      <c r="S105"/>
      <c r="T105"/>
      <c r="U105"/>
      <c r="V105"/>
      <c r="W105"/>
      <c r="X105"/>
      <c r="Y105"/>
      <c r="Z105"/>
      <c r="AA105"/>
      <c r="AB105"/>
      <c r="AC105"/>
      <c r="AD105"/>
    </row>
    <row r="106" spans="1:30" s="10" customFormat="1" ht="30" customHeight="1">
      <c r="A106" s="5"/>
      <c r="B106" s="5"/>
      <c r="C106" s="18">
        <v>103</v>
      </c>
      <c r="D106" s="19" t="s">
        <v>71</v>
      </c>
      <c r="E106" s="20" t="s">
        <v>4</v>
      </c>
      <c r="F106" s="20" t="s">
        <v>4</v>
      </c>
      <c r="G106" s="24" t="str">
        <f t="shared" si="1"/>
        <v>Do</v>
      </c>
      <c r="H106" s="21" t="s">
        <v>151</v>
      </c>
      <c r="I106" s="30">
        <v>3.69</v>
      </c>
      <c r="J106" s="11"/>
      <c r="K106" s="22">
        <v>250</v>
      </c>
      <c r="L106"/>
      <c r="M106"/>
      <c r="N106"/>
      <c r="O106"/>
      <c r="P106"/>
      <c r="Q106"/>
      <c r="R106"/>
      <c r="S106"/>
      <c r="T106"/>
      <c r="U106"/>
      <c r="V106"/>
      <c r="W106"/>
      <c r="X106"/>
      <c r="Y106"/>
      <c r="Z106"/>
      <c r="AA106"/>
      <c r="AB106"/>
      <c r="AC106"/>
      <c r="AD106"/>
    </row>
    <row r="107" spans="1:30" s="10" customFormat="1" ht="30" customHeight="1">
      <c r="A107" s="5"/>
      <c r="B107" s="5"/>
      <c r="C107" s="18">
        <v>104</v>
      </c>
      <c r="D107" s="19" t="s">
        <v>71</v>
      </c>
      <c r="E107" s="20" t="s">
        <v>4</v>
      </c>
      <c r="F107" s="20" t="s">
        <v>4</v>
      </c>
      <c r="G107" s="24" t="str">
        <f t="shared" si="1"/>
        <v>Do</v>
      </c>
      <c r="H107" s="21" t="s">
        <v>152</v>
      </c>
      <c r="I107" s="30">
        <v>0.215</v>
      </c>
      <c r="J107" s="11"/>
      <c r="K107" s="22">
        <v>38.28</v>
      </c>
      <c r="L107"/>
      <c r="M107"/>
      <c r="N107"/>
      <c r="O107"/>
      <c r="P107"/>
      <c r="Q107"/>
      <c r="R107"/>
      <c r="S107"/>
      <c r="T107"/>
      <c r="U107"/>
      <c r="V107"/>
      <c r="W107"/>
      <c r="X107"/>
      <c r="Y107"/>
      <c r="Z107"/>
      <c r="AA107"/>
      <c r="AB107"/>
      <c r="AC107"/>
      <c r="AD107"/>
    </row>
    <row r="108" spans="1:30" s="10" customFormat="1" ht="30" customHeight="1">
      <c r="A108" s="5"/>
      <c r="B108" s="5"/>
      <c r="C108" s="18">
        <v>105</v>
      </c>
      <c r="D108" s="19" t="s">
        <v>71</v>
      </c>
      <c r="E108" s="20" t="s">
        <v>4</v>
      </c>
      <c r="F108" s="20" t="s">
        <v>4</v>
      </c>
      <c r="G108" s="24" t="str">
        <f t="shared" si="1"/>
        <v>Do</v>
      </c>
      <c r="H108" s="21" t="s">
        <v>153</v>
      </c>
      <c r="I108" s="30">
        <v>0.215</v>
      </c>
      <c r="J108" s="11"/>
      <c r="K108" s="22">
        <v>51.5</v>
      </c>
      <c r="L108"/>
      <c r="M108"/>
      <c r="N108"/>
      <c r="O108"/>
      <c r="P108"/>
      <c r="Q108"/>
      <c r="R108"/>
      <c r="S108"/>
      <c r="T108"/>
      <c r="U108"/>
      <c r="V108"/>
      <c r="W108"/>
      <c r="X108"/>
      <c r="Y108"/>
      <c r="Z108"/>
      <c r="AA108"/>
      <c r="AB108"/>
      <c r="AC108"/>
      <c r="AD108"/>
    </row>
    <row r="109" spans="1:30" s="10" customFormat="1" ht="30" customHeight="1">
      <c r="A109" s="5"/>
      <c r="B109" s="5"/>
      <c r="C109" s="18">
        <v>106</v>
      </c>
      <c r="D109" s="19" t="s">
        <v>71</v>
      </c>
      <c r="E109" s="20" t="s">
        <v>4</v>
      </c>
      <c r="F109" s="20" t="s">
        <v>4</v>
      </c>
      <c r="G109" s="24" t="str">
        <f t="shared" si="1"/>
        <v>Do</v>
      </c>
      <c r="H109" s="21" t="s">
        <v>154</v>
      </c>
      <c r="I109" s="30">
        <v>0.25</v>
      </c>
      <c r="J109" s="11"/>
      <c r="K109" s="22">
        <v>43.86</v>
      </c>
      <c r="L109"/>
      <c r="M109"/>
      <c r="N109"/>
      <c r="O109"/>
      <c r="P109"/>
      <c r="Q109"/>
      <c r="R109"/>
      <c r="S109"/>
      <c r="T109"/>
      <c r="U109"/>
      <c r="V109"/>
      <c r="W109"/>
      <c r="X109"/>
      <c r="Y109"/>
      <c r="Z109"/>
      <c r="AA109"/>
      <c r="AB109"/>
      <c r="AC109"/>
      <c r="AD109"/>
    </row>
    <row r="110" spans="1:30" s="10" customFormat="1" ht="45" customHeight="1">
      <c r="A110" s="5"/>
      <c r="B110" s="5"/>
      <c r="C110" s="18">
        <v>107</v>
      </c>
      <c r="D110" s="19" t="s">
        <v>71</v>
      </c>
      <c r="E110" s="20" t="s">
        <v>4</v>
      </c>
      <c r="F110" s="20" t="s">
        <v>4</v>
      </c>
      <c r="G110" s="24" t="str">
        <f t="shared" si="1"/>
        <v>Do</v>
      </c>
      <c r="H110" s="21" t="s">
        <v>155</v>
      </c>
      <c r="I110" s="30">
        <v>0.30499999999999999</v>
      </c>
      <c r="J110" s="11"/>
      <c r="K110" s="22">
        <v>73.39</v>
      </c>
      <c r="L110"/>
      <c r="M110"/>
      <c r="N110"/>
      <c r="O110"/>
      <c r="P110"/>
      <c r="Q110"/>
      <c r="R110"/>
      <c r="S110"/>
      <c r="T110"/>
      <c r="U110"/>
      <c r="V110"/>
      <c r="W110"/>
      <c r="X110"/>
      <c r="Y110"/>
      <c r="Z110"/>
      <c r="AA110"/>
      <c r="AB110"/>
      <c r="AC110"/>
      <c r="AD110"/>
    </row>
    <row r="111" spans="1:30" s="10" customFormat="1" ht="30" customHeight="1">
      <c r="A111" s="5"/>
      <c r="B111" s="5"/>
      <c r="C111" s="18">
        <v>108</v>
      </c>
      <c r="D111" s="19" t="s">
        <v>71</v>
      </c>
      <c r="E111" s="20" t="s">
        <v>4</v>
      </c>
      <c r="F111" s="20" t="s">
        <v>4</v>
      </c>
      <c r="G111" s="24" t="str">
        <f t="shared" si="1"/>
        <v>Do</v>
      </c>
      <c r="H111" s="21" t="s">
        <v>156</v>
      </c>
      <c r="I111" s="30">
        <v>0.79</v>
      </c>
      <c r="J111" s="11"/>
      <c r="K111" s="22">
        <v>75</v>
      </c>
      <c r="L111"/>
      <c r="M111"/>
      <c r="N111"/>
      <c r="O111"/>
      <c r="P111"/>
      <c r="Q111"/>
      <c r="R111"/>
      <c r="S111"/>
      <c r="T111"/>
      <c r="U111"/>
      <c r="V111"/>
      <c r="W111"/>
      <c r="X111"/>
      <c r="Y111"/>
      <c r="Z111"/>
      <c r="AA111"/>
      <c r="AB111"/>
      <c r="AC111"/>
      <c r="AD111"/>
    </row>
    <row r="112" spans="1:30" s="10" customFormat="1" ht="30" customHeight="1">
      <c r="A112" s="5"/>
      <c r="B112" s="5"/>
      <c r="C112" s="18">
        <v>109</v>
      </c>
      <c r="D112" s="19" t="s">
        <v>71</v>
      </c>
      <c r="E112" s="20" t="s">
        <v>4</v>
      </c>
      <c r="F112" s="20" t="s">
        <v>4</v>
      </c>
      <c r="G112" s="24" t="str">
        <f t="shared" si="1"/>
        <v>Do</v>
      </c>
      <c r="H112" s="21" t="s">
        <v>157</v>
      </c>
      <c r="I112" s="11">
        <v>0</v>
      </c>
      <c r="J112" s="11">
        <v>1</v>
      </c>
      <c r="K112" s="22">
        <v>4.17</v>
      </c>
      <c r="L112"/>
      <c r="M112"/>
      <c r="N112"/>
      <c r="O112"/>
      <c r="P112"/>
      <c r="Q112"/>
      <c r="R112"/>
      <c r="S112"/>
      <c r="T112"/>
      <c r="U112"/>
      <c r="V112"/>
      <c r="W112"/>
      <c r="X112"/>
      <c r="Y112"/>
      <c r="Z112"/>
      <c r="AA112"/>
      <c r="AB112"/>
      <c r="AC112"/>
      <c r="AD112"/>
    </row>
    <row r="113" spans="1:30" s="10" customFormat="1" ht="60" customHeight="1">
      <c r="A113" s="5"/>
      <c r="B113" s="5"/>
      <c r="C113" s="18">
        <v>110</v>
      </c>
      <c r="D113" s="19" t="s">
        <v>71</v>
      </c>
      <c r="E113" s="20" t="s">
        <v>4</v>
      </c>
      <c r="F113" s="20" t="s">
        <v>4</v>
      </c>
      <c r="G113" s="24" t="str">
        <f t="shared" si="1"/>
        <v>Do</v>
      </c>
      <c r="H113" s="21" t="s">
        <v>158</v>
      </c>
      <c r="I113" s="11">
        <v>0</v>
      </c>
      <c r="J113" s="11"/>
      <c r="K113" s="33">
        <v>4.96</v>
      </c>
      <c r="L113"/>
      <c r="M113"/>
      <c r="N113"/>
      <c r="O113"/>
      <c r="P113"/>
      <c r="Q113"/>
      <c r="R113"/>
      <c r="S113"/>
      <c r="T113"/>
      <c r="U113"/>
      <c r="V113"/>
      <c r="W113"/>
      <c r="X113"/>
      <c r="Y113"/>
      <c r="Z113"/>
      <c r="AA113"/>
      <c r="AB113"/>
      <c r="AC113"/>
      <c r="AD113"/>
    </row>
    <row r="114" spans="1:30" s="10" customFormat="1" ht="45" customHeight="1">
      <c r="A114" s="5"/>
      <c r="B114" s="5"/>
      <c r="C114" s="18">
        <v>111</v>
      </c>
      <c r="D114" s="19" t="s">
        <v>159</v>
      </c>
      <c r="E114" s="20" t="s">
        <v>160</v>
      </c>
      <c r="F114" s="20" t="s">
        <v>160</v>
      </c>
      <c r="G114" s="24" t="str">
        <f t="shared" si="1"/>
        <v>Guwahati Rd Divn</v>
      </c>
      <c r="H114" s="32" t="s">
        <v>161</v>
      </c>
      <c r="I114" s="11">
        <v>1.8</v>
      </c>
      <c r="J114" s="11"/>
      <c r="K114" s="22">
        <f>215.4-5.04</f>
        <v>210.36</v>
      </c>
      <c r="L114"/>
      <c r="M114"/>
      <c r="N114"/>
      <c r="O114"/>
      <c r="P114"/>
      <c r="Q114"/>
      <c r="R114"/>
      <c r="S114"/>
      <c r="T114"/>
      <c r="U114"/>
      <c r="V114"/>
      <c r="W114"/>
      <c r="X114"/>
      <c r="Y114"/>
      <c r="Z114"/>
      <c r="AA114"/>
      <c r="AB114"/>
      <c r="AC114"/>
      <c r="AD114"/>
    </row>
    <row r="115" spans="1:30" s="10" customFormat="1" ht="30" customHeight="1">
      <c r="A115" s="5"/>
      <c r="B115" s="5"/>
      <c r="C115" s="18">
        <v>112</v>
      </c>
      <c r="D115" s="19" t="s">
        <v>71</v>
      </c>
      <c r="E115" s="20" t="s">
        <v>162</v>
      </c>
      <c r="F115" s="20" t="s">
        <v>162</v>
      </c>
      <c r="G115" s="24" t="str">
        <f t="shared" si="1"/>
        <v>N. Guwahati State Rd Divn</v>
      </c>
      <c r="H115" s="21" t="s">
        <v>163</v>
      </c>
      <c r="I115" s="30">
        <v>0.45</v>
      </c>
      <c r="J115" s="11"/>
      <c r="K115" s="22">
        <v>20</v>
      </c>
      <c r="L115"/>
      <c r="M115"/>
      <c r="N115"/>
      <c r="O115"/>
      <c r="P115"/>
      <c r="Q115"/>
      <c r="R115"/>
      <c r="S115"/>
      <c r="T115"/>
      <c r="U115"/>
      <c r="V115"/>
      <c r="W115"/>
      <c r="X115"/>
      <c r="Y115"/>
      <c r="Z115"/>
      <c r="AA115"/>
      <c r="AB115"/>
      <c r="AC115"/>
      <c r="AD115"/>
    </row>
    <row r="116" spans="1:30" s="10" customFormat="1" ht="30" customHeight="1">
      <c r="A116" s="5"/>
      <c r="B116" s="5"/>
      <c r="C116" s="18">
        <v>113</v>
      </c>
      <c r="D116" s="19" t="s">
        <v>71</v>
      </c>
      <c r="E116" s="20" t="s">
        <v>162</v>
      </c>
      <c r="F116" s="20" t="s">
        <v>162</v>
      </c>
      <c r="G116" s="24" t="str">
        <f t="shared" si="1"/>
        <v>Do</v>
      </c>
      <c r="H116" s="21" t="s">
        <v>164</v>
      </c>
      <c r="I116" s="30">
        <v>1.2</v>
      </c>
      <c r="J116" s="11"/>
      <c r="K116" s="22">
        <v>100</v>
      </c>
      <c r="L116"/>
      <c r="M116"/>
      <c r="N116"/>
      <c r="O116"/>
      <c r="P116"/>
      <c r="Q116"/>
      <c r="R116"/>
      <c r="S116"/>
      <c r="T116"/>
      <c r="U116"/>
      <c r="V116"/>
      <c r="W116"/>
      <c r="X116"/>
      <c r="Y116"/>
      <c r="Z116"/>
      <c r="AA116"/>
      <c r="AB116"/>
      <c r="AC116"/>
      <c r="AD116"/>
    </row>
    <row r="117" spans="1:30" s="10" customFormat="1" ht="30" customHeight="1">
      <c r="A117" s="5"/>
      <c r="B117" s="5"/>
      <c r="C117" s="18">
        <v>114</v>
      </c>
      <c r="D117" s="19" t="s">
        <v>71</v>
      </c>
      <c r="E117" s="20" t="s">
        <v>162</v>
      </c>
      <c r="F117" s="20" t="s">
        <v>162</v>
      </c>
      <c r="G117" s="24" t="str">
        <f t="shared" si="1"/>
        <v>Do</v>
      </c>
      <c r="H117" s="21" t="s">
        <v>165</v>
      </c>
      <c r="I117" s="30">
        <v>10.5</v>
      </c>
      <c r="J117" s="11"/>
      <c r="K117" s="22">
        <v>265</v>
      </c>
      <c r="L117"/>
      <c r="M117"/>
      <c r="N117"/>
      <c r="O117"/>
      <c r="P117"/>
      <c r="Q117"/>
      <c r="R117"/>
      <c r="S117"/>
      <c r="T117"/>
      <c r="U117"/>
      <c r="V117"/>
      <c r="W117"/>
      <c r="X117"/>
      <c r="Y117"/>
      <c r="Z117"/>
      <c r="AA117"/>
      <c r="AB117"/>
      <c r="AC117"/>
      <c r="AD117"/>
    </row>
    <row r="118" spans="1:30" s="10" customFormat="1" ht="30" customHeight="1">
      <c r="A118" s="5"/>
      <c r="B118" s="5"/>
      <c r="C118" s="18">
        <v>115</v>
      </c>
      <c r="D118" s="19" t="s">
        <v>71</v>
      </c>
      <c r="E118" s="20" t="s">
        <v>162</v>
      </c>
      <c r="F118" s="20" t="s">
        <v>162</v>
      </c>
      <c r="G118" s="24" t="str">
        <f t="shared" si="1"/>
        <v>Do</v>
      </c>
      <c r="H118" s="21" t="s">
        <v>166</v>
      </c>
      <c r="I118" s="38">
        <v>0.67500000000000004</v>
      </c>
      <c r="J118" s="11"/>
      <c r="K118" s="22">
        <v>122</v>
      </c>
      <c r="L118"/>
      <c r="M118"/>
      <c r="N118"/>
      <c r="O118"/>
      <c r="P118"/>
      <c r="Q118"/>
      <c r="R118"/>
      <c r="S118"/>
      <c r="T118"/>
      <c r="U118"/>
      <c r="V118"/>
      <c r="W118"/>
      <c r="X118"/>
      <c r="Y118"/>
      <c r="Z118"/>
      <c r="AA118"/>
      <c r="AB118"/>
      <c r="AC118"/>
      <c r="AD118"/>
    </row>
    <row r="119" spans="1:30" s="10" customFormat="1" ht="30" customHeight="1">
      <c r="A119" s="5"/>
      <c r="B119" s="5"/>
      <c r="C119" s="18">
        <v>116</v>
      </c>
      <c r="D119" s="19" t="s">
        <v>71</v>
      </c>
      <c r="E119" s="20" t="s">
        <v>162</v>
      </c>
      <c r="F119" s="20" t="s">
        <v>162</v>
      </c>
      <c r="G119" s="24" t="str">
        <f t="shared" si="1"/>
        <v>Do</v>
      </c>
      <c r="H119" s="21" t="s">
        <v>167</v>
      </c>
      <c r="I119" s="39">
        <v>0.3</v>
      </c>
      <c r="J119" s="11"/>
      <c r="K119" s="22">
        <v>15.44</v>
      </c>
      <c r="L119"/>
      <c r="M119"/>
      <c r="N119"/>
      <c r="O119"/>
      <c r="P119"/>
      <c r="Q119"/>
      <c r="R119"/>
      <c r="S119"/>
      <c r="T119"/>
      <c r="U119"/>
      <c r="V119"/>
      <c r="W119"/>
      <c r="X119"/>
      <c r="Y119"/>
      <c r="Z119"/>
      <c r="AA119"/>
      <c r="AB119"/>
      <c r="AC119"/>
      <c r="AD119"/>
    </row>
    <row r="120" spans="1:30" s="10" customFormat="1" ht="30" customHeight="1">
      <c r="A120" s="5"/>
      <c r="B120" s="5"/>
      <c r="C120" s="18">
        <v>117</v>
      </c>
      <c r="D120" s="19" t="s">
        <v>71</v>
      </c>
      <c r="E120" s="20" t="s">
        <v>162</v>
      </c>
      <c r="F120" s="20" t="s">
        <v>162</v>
      </c>
      <c r="G120" s="24" t="str">
        <f t="shared" si="1"/>
        <v>Do</v>
      </c>
      <c r="H120" s="21" t="s">
        <v>168</v>
      </c>
      <c r="I120" s="39">
        <v>0.3</v>
      </c>
      <c r="J120" s="11"/>
      <c r="K120" s="22">
        <v>4.95</v>
      </c>
      <c r="L120"/>
      <c r="M120"/>
      <c r="N120"/>
      <c r="O120"/>
      <c r="P120"/>
      <c r="Q120"/>
      <c r="R120"/>
      <c r="S120"/>
      <c r="T120"/>
      <c r="U120"/>
      <c r="V120"/>
      <c r="W120"/>
      <c r="X120"/>
      <c r="Y120"/>
      <c r="Z120"/>
      <c r="AA120"/>
      <c r="AB120"/>
      <c r="AC120"/>
      <c r="AD120"/>
    </row>
    <row r="121" spans="1:30" s="10" customFormat="1" ht="30" customHeight="1">
      <c r="A121" s="5"/>
      <c r="B121" s="5"/>
      <c r="C121" s="18">
        <v>118</v>
      </c>
      <c r="D121" s="19" t="s">
        <v>71</v>
      </c>
      <c r="E121" s="20" t="s">
        <v>162</v>
      </c>
      <c r="F121" s="20" t="s">
        <v>162</v>
      </c>
      <c r="G121" s="24" t="str">
        <f t="shared" si="1"/>
        <v>Do</v>
      </c>
      <c r="H121" s="21" t="s">
        <v>169</v>
      </c>
      <c r="I121" s="39">
        <v>1</v>
      </c>
      <c r="J121" s="11"/>
      <c r="K121" s="22">
        <v>4.28</v>
      </c>
      <c r="L121"/>
      <c r="M121"/>
      <c r="N121"/>
      <c r="O121"/>
      <c r="P121"/>
      <c r="Q121"/>
      <c r="R121"/>
      <c r="S121"/>
      <c r="T121"/>
      <c r="U121"/>
      <c r="V121"/>
      <c r="W121"/>
      <c r="X121"/>
      <c r="Y121"/>
      <c r="Z121"/>
      <c r="AA121"/>
      <c r="AB121"/>
      <c r="AC121"/>
      <c r="AD121"/>
    </row>
    <row r="122" spans="1:30" s="10" customFormat="1" ht="30" customHeight="1">
      <c r="A122" s="5"/>
      <c r="B122" s="5"/>
      <c r="C122" s="18">
        <v>119</v>
      </c>
      <c r="D122" s="19" t="s">
        <v>71</v>
      </c>
      <c r="E122" s="20" t="s">
        <v>162</v>
      </c>
      <c r="F122" s="20" t="s">
        <v>162</v>
      </c>
      <c r="G122" s="24" t="str">
        <f t="shared" si="1"/>
        <v>Do</v>
      </c>
      <c r="H122" s="21" t="s">
        <v>170</v>
      </c>
      <c r="I122" s="39">
        <v>0.1</v>
      </c>
      <c r="J122" s="11"/>
      <c r="K122" s="22">
        <v>1.64</v>
      </c>
      <c r="L122"/>
      <c r="M122"/>
      <c r="N122"/>
      <c r="O122"/>
      <c r="P122"/>
      <c r="Q122"/>
      <c r="R122"/>
      <c r="S122"/>
      <c r="T122"/>
      <c r="U122"/>
      <c r="V122"/>
      <c r="W122"/>
      <c r="X122"/>
      <c r="Y122"/>
      <c r="Z122"/>
      <c r="AA122"/>
      <c r="AB122"/>
      <c r="AC122"/>
      <c r="AD122"/>
    </row>
    <row r="123" spans="1:30" s="10" customFormat="1" ht="30" customHeight="1">
      <c r="A123" s="5"/>
      <c r="B123" s="5"/>
      <c r="C123" s="18">
        <v>120</v>
      </c>
      <c r="D123" s="19" t="s">
        <v>71</v>
      </c>
      <c r="E123" s="20" t="s">
        <v>162</v>
      </c>
      <c r="F123" s="20" t="s">
        <v>162</v>
      </c>
      <c r="G123" s="24" t="str">
        <f t="shared" si="1"/>
        <v>Do</v>
      </c>
      <c r="H123" s="21" t="s">
        <v>171</v>
      </c>
      <c r="I123" s="39">
        <v>0.2</v>
      </c>
      <c r="J123" s="11"/>
      <c r="K123" s="22">
        <v>17.79</v>
      </c>
      <c r="L123"/>
      <c r="M123"/>
      <c r="N123"/>
      <c r="O123"/>
      <c r="P123"/>
      <c r="Q123"/>
      <c r="R123"/>
      <c r="S123"/>
      <c r="T123"/>
      <c r="U123"/>
      <c r="V123"/>
      <c r="W123"/>
      <c r="X123"/>
      <c r="Y123"/>
      <c r="Z123"/>
      <c r="AA123"/>
      <c r="AB123"/>
      <c r="AC123"/>
      <c r="AD123"/>
    </row>
    <row r="124" spans="1:30" s="10" customFormat="1" ht="30" customHeight="1">
      <c r="A124" s="5"/>
      <c r="B124" s="5"/>
      <c r="C124" s="18">
        <v>121</v>
      </c>
      <c r="D124" s="19" t="s">
        <v>71</v>
      </c>
      <c r="E124" s="20" t="s">
        <v>162</v>
      </c>
      <c r="F124" s="20" t="s">
        <v>162</v>
      </c>
      <c r="G124" s="24" t="str">
        <f t="shared" si="1"/>
        <v>Do</v>
      </c>
      <c r="H124" s="21" t="s">
        <v>172</v>
      </c>
      <c r="I124" s="39">
        <v>0.3</v>
      </c>
      <c r="J124" s="11"/>
      <c r="K124" s="22">
        <v>14.34</v>
      </c>
      <c r="L124"/>
      <c r="M124"/>
      <c r="N124"/>
      <c r="O124"/>
      <c r="P124"/>
      <c r="Q124"/>
      <c r="R124"/>
      <c r="S124"/>
      <c r="T124"/>
      <c r="U124"/>
      <c r="V124"/>
      <c r="W124"/>
      <c r="X124"/>
      <c r="Y124"/>
      <c r="Z124"/>
      <c r="AA124"/>
      <c r="AB124"/>
      <c r="AC124"/>
      <c r="AD124"/>
    </row>
    <row r="125" spans="1:30" s="10" customFormat="1" ht="30" customHeight="1">
      <c r="A125" s="5"/>
      <c r="B125" s="5"/>
      <c r="C125" s="18">
        <v>122</v>
      </c>
      <c r="D125" s="19" t="s">
        <v>71</v>
      </c>
      <c r="E125" s="20" t="s">
        <v>162</v>
      </c>
      <c r="F125" s="20" t="s">
        <v>162</v>
      </c>
      <c r="G125" s="24" t="str">
        <f t="shared" si="1"/>
        <v>Do</v>
      </c>
      <c r="H125" s="21" t="s">
        <v>173</v>
      </c>
      <c r="I125" s="40">
        <v>0.08</v>
      </c>
      <c r="J125" s="11"/>
      <c r="K125" s="22">
        <v>3.14</v>
      </c>
      <c r="L125"/>
      <c r="M125"/>
      <c r="N125"/>
      <c r="O125"/>
      <c r="P125"/>
      <c r="Q125"/>
      <c r="R125"/>
      <c r="S125"/>
      <c r="T125"/>
      <c r="U125"/>
      <c r="V125"/>
      <c r="W125"/>
      <c r="X125"/>
      <c r="Y125"/>
      <c r="Z125"/>
      <c r="AA125"/>
      <c r="AB125"/>
      <c r="AC125"/>
      <c r="AD125"/>
    </row>
    <row r="126" spans="1:30" s="10" customFormat="1" ht="30" customHeight="1">
      <c r="A126" s="5"/>
      <c r="B126" s="5"/>
      <c r="C126" s="18">
        <v>123</v>
      </c>
      <c r="D126" s="19" t="s">
        <v>71</v>
      </c>
      <c r="E126" s="20" t="s">
        <v>162</v>
      </c>
      <c r="F126" s="20" t="s">
        <v>162</v>
      </c>
      <c r="G126" s="24" t="str">
        <f t="shared" si="1"/>
        <v>Do</v>
      </c>
      <c r="H126" s="21" t="s">
        <v>174</v>
      </c>
      <c r="I126" s="40">
        <v>0.115</v>
      </c>
      <c r="J126" s="11"/>
      <c r="K126" s="22">
        <v>9.0399999999999991</v>
      </c>
      <c r="L126"/>
      <c r="M126"/>
      <c r="N126"/>
      <c r="O126"/>
      <c r="P126"/>
      <c r="Q126"/>
      <c r="R126"/>
      <c r="S126"/>
      <c r="T126"/>
      <c r="U126"/>
      <c r="V126"/>
      <c r="W126"/>
      <c r="X126"/>
      <c r="Y126"/>
      <c r="Z126"/>
      <c r="AA126"/>
      <c r="AB126"/>
      <c r="AC126"/>
      <c r="AD126"/>
    </row>
    <row r="127" spans="1:30" s="10" customFormat="1" ht="30" customHeight="1">
      <c r="A127" s="5"/>
      <c r="B127" s="5"/>
      <c r="C127" s="18">
        <v>124</v>
      </c>
      <c r="D127" s="19" t="s">
        <v>71</v>
      </c>
      <c r="E127" s="20" t="s">
        <v>162</v>
      </c>
      <c r="F127" s="20" t="s">
        <v>162</v>
      </c>
      <c r="G127" s="24" t="str">
        <f t="shared" si="1"/>
        <v>Do</v>
      </c>
      <c r="H127" s="21" t="s">
        <v>175</v>
      </c>
      <c r="I127" s="39">
        <v>0.12</v>
      </c>
      <c r="J127" s="11"/>
      <c r="K127" s="22">
        <v>6.26</v>
      </c>
      <c r="L127"/>
      <c r="M127"/>
      <c r="N127"/>
      <c r="O127"/>
      <c r="P127"/>
      <c r="Q127"/>
      <c r="R127"/>
      <c r="S127"/>
      <c r="T127"/>
      <c r="U127"/>
      <c r="V127"/>
      <c r="W127"/>
      <c r="X127"/>
      <c r="Y127"/>
      <c r="Z127"/>
      <c r="AA127"/>
      <c r="AB127"/>
      <c r="AC127"/>
      <c r="AD127"/>
    </row>
    <row r="128" spans="1:30" s="10" customFormat="1" ht="30" customHeight="1">
      <c r="A128" s="5"/>
      <c r="B128" s="5"/>
      <c r="C128" s="18">
        <v>125</v>
      </c>
      <c r="D128" s="19" t="s">
        <v>71</v>
      </c>
      <c r="E128" s="20" t="s">
        <v>162</v>
      </c>
      <c r="F128" s="20" t="s">
        <v>162</v>
      </c>
      <c r="G128" s="24" t="str">
        <f t="shared" si="1"/>
        <v>Do</v>
      </c>
      <c r="H128" s="21" t="s">
        <v>176</v>
      </c>
      <c r="I128" s="41">
        <v>0.09</v>
      </c>
      <c r="J128" s="11"/>
      <c r="K128" s="22">
        <v>3.07</v>
      </c>
      <c r="L128"/>
      <c r="M128"/>
      <c r="N128"/>
      <c r="O128"/>
      <c r="P128"/>
      <c r="Q128"/>
      <c r="R128"/>
      <c r="S128"/>
      <c r="T128"/>
      <c r="U128"/>
      <c r="V128"/>
      <c r="W128"/>
      <c r="X128"/>
      <c r="Y128"/>
      <c r="Z128"/>
      <c r="AA128"/>
      <c r="AB128"/>
      <c r="AC128"/>
      <c r="AD128"/>
    </row>
    <row r="129" spans="1:30" s="10" customFormat="1" ht="30" customHeight="1">
      <c r="A129" s="5"/>
      <c r="B129" s="5"/>
      <c r="C129" s="18">
        <v>126</v>
      </c>
      <c r="D129" s="19" t="s">
        <v>71</v>
      </c>
      <c r="E129" s="20" t="s">
        <v>162</v>
      </c>
      <c r="F129" s="20" t="s">
        <v>162</v>
      </c>
      <c r="G129" s="24" t="str">
        <f t="shared" si="1"/>
        <v>Do</v>
      </c>
      <c r="H129" s="21" t="s">
        <v>177</v>
      </c>
      <c r="I129" s="41">
        <v>0.1</v>
      </c>
      <c r="J129" s="11"/>
      <c r="K129" s="22">
        <v>7.85</v>
      </c>
      <c r="L129"/>
      <c r="M129"/>
      <c r="N129"/>
      <c r="O129"/>
      <c r="P129"/>
      <c r="Q129"/>
      <c r="R129"/>
      <c r="S129"/>
      <c r="T129"/>
      <c r="U129"/>
      <c r="V129"/>
      <c r="W129"/>
      <c r="X129"/>
      <c r="Y129"/>
      <c r="Z129"/>
      <c r="AA129"/>
      <c r="AB129"/>
      <c r="AC129"/>
      <c r="AD129"/>
    </row>
    <row r="130" spans="1:30" s="10" customFormat="1" ht="30" customHeight="1">
      <c r="A130" s="5"/>
      <c r="B130" s="5"/>
      <c r="C130" s="18">
        <v>127</v>
      </c>
      <c r="D130" s="19" t="s">
        <v>71</v>
      </c>
      <c r="E130" s="20" t="s">
        <v>162</v>
      </c>
      <c r="F130" s="20" t="s">
        <v>162</v>
      </c>
      <c r="G130" s="24" t="str">
        <f t="shared" si="1"/>
        <v>Do</v>
      </c>
      <c r="H130" s="21" t="s">
        <v>178</v>
      </c>
      <c r="I130" s="40">
        <v>0.08</v>
      </c>
      <c r="J130" s="11"/>
      <c r="K130" s="22">
        <v>3.35</v>
      </c>
      <c r="L130"/>
      <c r="M130"/>
      <c r="N130"/>
      <c r="O130"/>
      <c r="P130"/>
      <c r="Q130"/>
      <c r="R130"/>
      <c r="S130"/>
      <c r="T130"/>
      <c r="U130"/>
      <c r="V130"/>
      <c r="W130"/>
      <c r="X130"/>
      <c r="Y130"/>
      <c r="Z130"/>
      <c r="AA130"/>
      <c r="AB130"/>
      <c r="AC130"/>
      <c r="AD130"/>
    </row>
    <row r="131" spans="1:30" s="10" customFormat="1" ht="30" customHeight="1">
      <c r="A131" s="5"/>
      <c r="B131" s="5"/>
      <c r="C131" s="18">
        <v>128</v>
      </c>
      <c r="D131" s="19" t="s">
        <v>71</v>
      </c>
      <c r="E131" s="20" t="s">
        <v>162</v>
      </c>
      <c r="F131" s="20" t="s">
        <v>162</v>
      </c>
      <c r="G131" s="24" t="str">
        <f t="shared" si="1"/>
        <v>Do</v>
      </c>
      <c r="H131" s="21" t="s">
        <v>179</v>
      </c>
      <c r="I131" s="42">
        <v>0.13</v>
      </c>
      <c r="J131" s="11"/>
      <c r="K131" s="22">
        <v>5.44</v>
      </c>
      <c r="L131"/>
      <c r="M131"/>
      <c r="N131"/>
      <c r="O131"/>
      <c r="P131"/>
      <c r="Q131"/>
      <c r="R131"/>
      <c r="S131"/>
      <c r="T131"/>
      <c r="U131"/>
      <c r="V131"/>
      <c r="W131"/>
      <c r="X131"/>
      <c r="Y131"/>
      <c r="Z131"/>
      <c r="AA131"/>
      <c r="AB131"/>
      <c r="AC131"/>
      <c r="AD131"/>
    </row>
    <row r="132" spans="1:30" s="10" customFormat="1" ht="30" customHeight="1">
      <c r="A132" s="5"/>
      <c r="B132" s="5"/>
      <c r="C132" s="18">
        <v>129</v>
      </c>
      <c r="D132" s="19" t="s">
        <v>71</v>
      </c>
      <c r="E132" s="20" t="s">
        <v>162</v>
      </c>
      <c r="F132" s="20" t="s">
        <v>162</v>
      </c>
      <c r="G132" s="24" t="str">
        <f t="shared" si="1"/>
        <v>Do</v>
      </c>
      <c r="H132" s="21" t="s">
        <v>180</v>
      </c>
      <c r="I132" s="42">
        <v>0.09</v>
      </c>
      <c r="J132" s="11"/>
      <c r="K132" s="22">
        <v>1.76</v>
      </c>
      <c r="L132"/>
      <c r="M132"/>
      <c r="N132"/>
      <c r="O132"/>
      <c r="P132"/>
      <c r="Q132"/>
      <c r="R132"/>
      <c r="S132"/>
      <c r="T132"/>
      <c r="U132"/>
      <c r="V132"/>
      <c r="W132"/>
      <c r="X132"/>
      <c r="Y132"/>
      <c r="Z132"/>
      <c r="AA132"/>
      <c r="AB132"/>
      <c r="AC132"/>
      <c r="AD132"/>
    </row>
    <row r="133" spans="1:30" s="10" customFormat="1" ht="30" customHeight="1">
      <c r="A133" s="5"/>
      <c r="B133" s="5"/>
      <c r="C133" s="18">
        <v>130</v>
      </c>
      <c r="D133" s="19" t="s">
        <v>71</v>
      </c>
      <c r="E133" s="20" t="s">
        <v>162</v>
      </c>
      <c r="F133" s="20" t="s">
        <v>162</v>
      </c>
      <c r="G133" s="24" t="str">
        <f t="shared" si="1"/>
        <v>Do</v>
      </c>
      <c r="H133" s="21" t="s">
        <v>181</v>
      </c>
      <c r="I133" s="42">
        <v>7.4999999999999997E-2</v>
      </c>
      <c r="J133" s="11"/>
      <c r="K133" s="22">
        <v>2.09</v>
      </c>
      <c r="L133"/>
      <c r="M133"/>
      <c r="N133"/>
      <c r="O133"/>
      <c r="P133"/>
      <c r="Q133"/>
      <c r="R133"/>
      <c r="S133"/>
      <c r="T133"/>
      <c r="U133"/>
      <c r="V133"/>
      <c r="W133"/>
      <c r="X133"/>
      <c r="Y133"/>
      <c r="Z133"/>
      <c r="AA133"/>
      <c r="AB133"/>
      <c r="AC133"/>
      <c r="AD133"/>
    </row>
    <row r="134" spans="1:30" s="10" customFormat="1" ht="30" customHeight="1">
      <c r="A134" s="5"/>
      <c r="B134" s="5"/>
      <c r="C134" s="18">
        <v>131</v>
      </c>
      <c r="D134" s="19" t="s">
        <v>71</v>
      </c>
      <c r="E134" s="20" t="s">
        <v>162</v>
      </c>
      <c r="F134" s="20" t="s">
        <v>162</v>
      </c>
      <c r="G134" s="24" t="str">
        <f t="shared" ref="G134:G197" si="2">IF(F134=F133,"Do",F134)</f>
        <v>Do</v>
      </c>
      <c r="H134" s="21" t="s">
        <v>182</v>
      </c>
      <c r="I134" s="42">
        <v>0.12</v>
      </c>
      <c r="J134" s="11"/>
      <c r="K134" s="22">
        <v>7.03</v>
      </c>
      <c r="L134"/>
      <c r="M134"/>
      <c r="N134"/>
      <c r="O134"/>
      <c r="P134"/>
      <c r="Q134"/>
      <c r="R134"/>
      <c r="S134"/>
      <c r="T134"/>
      <c r="U134"/>
      <c r="V134"/>
      <c r="W134"/>
      <c r="X134"/>
      <c r="Y134"/>
      <c r="Z134"/>
      <c r="AA134"/>
      <c r="AB134"/>
      <c r="AC134"/>
      <c r="AD134"/>
    </row>
    <row r="135" spans="1:30" s="10" customFormat="1" ht="30" customHeight="1">
      <c r="A135" s="5"/>
      <c r="B135" s="5"/>
      <c r="C135" s="18">
        <v>132</v>
      </c>
      <c r="D135" s="19" t="s">
        <v>71</v>
      </c>
      <c r="E135" s="20" t="s">
        <v>162</v>
      </c>
      <c r="F135" s="20" t="s">
        <v>162</v>
      </c>
      <c r="G135" s="24" t="str">
        <f t="shared" si="2"/>
        <v>Do</v>
      </c>
      <c r="H135" s="21" t="s">
        <v>183</v>
      </c>
      <c r="I135" s="42">
        <v>0.17</v>
      </c>
      <c r="J135" s="11"/>
      <c r="K135" s="22">
        <v>8.9</v>
      </c>
      <c r="L135"/>
      <c r="M135"/>
      <c r="N135"/>
      <c r="O135"/>
      <c r="P135"/>
      <c r="Q135"/>
      <c r="R135"/>
      <c r="S135"/>
      <c r="T135"/>
      <c r="U135"/>
      <c r="V135"/>
      <c r="W135"/>
      <c r="X135"/>
      <c r="Y135"/>
      <c r="Z135"/>
      <c r="AA135"/>
      <c r="AB135"/>
      <c r="AC135"/>
      <c r="AD135"/>
    </row>
    <row r="136" spans="1:30" s="10" customFormat="1" ht="30" customHeight="1">
      <c r="A136" s="5"/>
      <c r="B136" s="5"/>
      <c r="C136" s="18">
        <v>133</v>
      </c>
      <c r="D136" s="19" t="s">
        <v>71</v>
      </c>
      <c r="E136" s="20" t="s">
        <v>162</v>
      </c>
      <c r="F136" s="20" t="s">
        <v>162</v>
      </c>
      <c r="G136" s="24" t="str">
        <f t="shared" si="2"/>
        <v>Do</v>
      </c>
      <c r="H136" s="21" t="s">
        <v>184</v>
      </c>
      <c r="I136" s="42">
        <v>0.1</v>
      </c>
      <c r="J136" s="11"/>
      <c r="K136" s="22">
        <v>14.16</v>
      </c>
      <c r="L136"/>
      <c r="M136"/>
      <c r="N136"/>
      <c r="O136"/>
      <c r="P136"/>
      <c r="Q136"/>
      <c r="R136"/>
      <c r="S136"/>
      <c r="T136"/>
      <c r="U136"/>
      <c r="V136"/>
      <c r="W136"/>
      <c r="X136"/>
      <c r="Y136"/>
      <c r="Z136"/>
      <c r="AA136"/>
      <c r="AB136"/>
      <c r="AC136"/>
      <c r="AD136"/>
    </row>
    <row r="137" spans="1:30" s="10" customFormat="1" ht="30" customHeight="1">
      <c r="A137" s="5"/>
      <c r="B137" s="5"/>
      <c r="C137" s="18">
        <v>134</v>
      </c>
      <c r="D137" s="19" t="s">
        <v>71</v>
      </c>
      <c r="E137" s="20" t="s">
        <v>162</v>
      </c>
      <c r="F137" s="20" t="s">
        <v>162</v>
      </c>
      <c r="G137" s="24" t="str">
        <f t="shared" si="2"/>
        <v>Do</v>
      </c>
      <c r="H137" s="21" t="s">
        <v>185</v>
      </c>
      <c r="I137" s="42">
        <v>0.1</v>
      </c>
      <c r="J137" s="11"/>
      <c r="K137" s="22">
        <v>5.95</v>
      </c>
      <c r="L137"/>
      <c r="M137"/>
      <c r="N137"/>
      <c r="O137"/>
      <c r="P137"/>
      <c r="Q137"/>
      <c r="R137"/>
      <c r="S137"/>
      <c r="T137"/>
      <c r="U137"/>
      <c r="V137"/>
      <c r="W137"/>
      <c r="X137"/>
      <c r="Y137"/>
      <c r="Z137"/>
      <c r="AA137"/>
      <c r="AB137"/>
      <c r="AC137"/>
      <c r="AD137"/>
    </row>
    <row r="138" spans="1:30" s="10" customFormat="1" ht="30" customHeight="1">
      <c r="A138" s="5"/>
      <c r="B138" s="5"/>
      <c r="C138" s="18">
        <v>135</v>
      </c>
      <c r="D138" s="19" t="s">
        <v>71</v>
      </c>
      <c r="E138" s="20" t="s">
        <v>162</v>
      </c>
      <c r="F138" s="20" t="s">
        <v>162</v>
      </c>
      <c r="G138" s="24" t="str">
        <f t="shared" si="2"/>
        <v>Do</v>
      </c>
      <c r="H138" s="21" t="s">
        <v>186</v>
      </c>
      <c r="I138" s="42">
        <v>0.08</v>
      </c>
      <c r="J138" s="11"/>
      <c r="K138" s="22">
        <v>6.24</v>
      </c>
      <c r="L138"/>
      <c r="M138"/>
      <c r="N138"/>
      <c r="O138"/>
      <c r="P138"/>
      <c r="Q138"/>
      <c r="R138"/>
      <c r="S138"/>
      <c r="T138"/>
      <c r="U138"/>
      <c r="V138"/>
      <c r="W138"/>
      <c r="X138"/>
      <c r="Y138"/>
      <c r="Z138"/>
      <c r="AA138"/>
      <c r="AB138"/>
      <c r="AC138"/>
      <c r="AD138"/>
    </row>
    <row r="139" spans="1:30" s="10" customFormat="1" ht="30" customHeight="1">
      <c r="A139" s="5"/>
      <c r="B139" s="5"/>
      <c r="C139" s="18">
        <v>136</v>
      </c>
      <c r="D139" s="19" t="s">
        <v>71</v>
      </c>
      <c r="E139" s="20" t="s">
        <v>162</v>
      </c>
      <c r="F139" s="20" t="s">
        <v>162</v>
      </c>
      <c r="G139" s="24" t="str">
        <f t="shared" si="2"/>
        <v>Do</v>
      </c>
      <c r="H139" s="21" t="s">
        <v>187</v>
      </c>
      <c r="I139" s="42">
        <v>0.15</v>
      </c>
      <c r="J139" s="11"/>
      <c r="K139" s="22">
        <v>5.86</v>
      </c>
      <c r="L139"/>
      <c r="M139"/>
      <c r="N139"/>
      <c r="O139"/>
      <c r="P139"/>
      <c r="Q139"/>
      <c r="R139"/>
      <c r="S139"/>
      <c r="T139"/>
      <c r="U139"/>
      <c r="V139"/>
      <c r="W139"/>
      <c r="X139"/>
      <c r="Y139"/>
      <c r="Z139"/>
      <c r="AA139"/>
      <c r="AB139"/>
      <c r="AC139"/>
      <c r="AD139"/>
    </row>
    <row r="140" spans="1:30" s="10" customFormat="1" ht="30" customHeight="1">
      <c r="A140" s="5"/>
      <c r="B140" s="5"/>
      <c r="C140" s="18">
        <v>137</v>
      </c>
      <c r="D140" s="19" t="s">
        <v>71</v>
      </c>
      <c r="E140" s="20" t="s">
        <v>162</v>
      </c>
      <c r="F140" s="20" t="s">
        <v>162</v>
      </c>
      <c r="G140" s="24" t="str">
        <f t="shared" si="2"/>
        <v>Do</v>
      </c>
      <c r="H140" s="21" t="s">
        <v>188</v>
      </c>
      <c r="I140" s="42">
        <v>0.15</v>
      </c>
      <c r="J140" s="11"/>
      <c r="K140" s="22">
        <v>2.5099999999999998</v>
      </c>
      <c r="L140"/>
      <c r="M140"/>
      <c r="N140"/>
      <c r="O140"/>
      <c r="P140"/>
      <c r="Q140"/>
      <c r="R140"/>
      <c r="S140"/>
      <c r="T140"/>
      <c r="U140"/>
      <c r="V140"/>
      <c r="W140"/>
      <c r="X140"/>
      <c r="Y140"/>
      <c r="Z140"/>
      <c r="AA140"/>
      <c r="AB140"/>
      <c r="AC140"/>
      <c r="AD140"/>
    </row>
    <row r="141" spans="1:30" s="10" customFormat="1" ht="30" customHeight="1">
      <c r="A141" s="5"/>
      <c r="B141" s="5"/>
      <c r="C141" s="18">
        <v>138</v>
      </c>
      <c r="D141" s="19" t="s">
        <v>71</v>
      </c>
      <c r="E141" s="20" t="s">
        <v>162</v>
      </c>
      <c r="F141" s="20" t="s">
        <v>162</v>
      </c>
      <c r="G141" s="24" t="str">
        <f t="shared" si="2"/>
        <v>Do</v>
      </c>
      <c r="H141" s="21" t="s">
        <v>189</v>
      </c>
      <c r="I141" s="42">
        <v>0.1</v>
      </c>
      <c r="J141" s="11"/>
      <c r="K141" s="22">
        <v>2.93</v>
      </c>
      <c r="L141"/>
      <c r="M141"/>
      <c r="N141"/>
      <c r="O141"/>
      <c r="P141"/>
      <c r="Q141"/>
      <c r="R141"/>
      <c r="S141"/>
      <c r="T141"/>
      <c r="U141"/>
      <c r="V141"/>
      <c r="W141"/>
      <c r="X141"/>
      <c r="Y141"/>
      <c r="Z141"/>
      <c r="AA141"/>
      <c r="AB141"/>
      <c r="AC141"/>
      <c r="AD141"/>
    </row>
    <row r="142" spans="1:30" s="10" customFormat="1" ht="30" customHeight="1">
      <c r="A142" s="5"/>
      <c r="B142" s="5"/>
      <c r="C142" s="18">
        <v>139</v>
      </c>
      <c r="D142" s="19" t="s">
        <v>71</v>
      </c>
      <c r="E142" s="20" t="s">
        <v>162</v>
      </c>
      <c r="F142" s="20" t="s">
        <v>162</v>
      </c>
      <c r="G142" s="24" t="str">
        <f t="shared" si="2"/>
        <v>Do</v>
      </c>
      <c r="H142" s="21" t="s">
        <v>190</v>
      </c>
      <c r="I142" s="42">
        <v>7.4999999999999997E-2</v>
      </c>
      <c r="J142" s="11"/>
      <c r="K142" s="22">
        <v>2.09</v>
      </c>
      <c r="L142"/>
      <c r="M142"/>
      <c r="N142"/>
      <c r="O142"/>
      <c r="P142"/>
      <c r="Q142"/>
      <c r="R142"/>
      <c r="S142"/>
      <c r="T142"/>
      <c r="U142"/>
      <c r="V142"/>
      <c r="W142"/>
      <c r="X142"/>
      <c r="Y142"/>
      <c r="Z142"/>
      <c r="AA142"/>
      <c r="AB142"/>
      <c r="AC142"/>
      <c r="AD142"/>
    </row>
    <row r="143" spans="1:30" s="10" customFormat="1" ht="30" customHeight="1">
      <c r="A143" s="5"/>
      <c r="B143" s="5"/>
      <c r="C143" s="18">
        <v>140</v>
      </c>
      <c r="D143" s="19" t="s">
        <v>71</v>
      </c>
      <c r="E143" s="20" t="s">
        <v>162</v>
      </c>
      <c r="F143" s="20" t="s">
        <v>162</v>
      </c>
      <c r="G143" s="24" t="str">
        <f t="shared" si="2"/>
        <v>Do</v>
      </c>
      <c r="H143" s="21" t="s">
        <v>191</v>
      </c>
      <c r="I143" s="42">
        <v>0.03</v>
      </c>
      <c r="J143" s="11"/>
      <c r="K143" s="22">
        <v>3.49</v>
      </c>
      <c r="L143"/>
      <c r="M143"/>
      <c r="N143"/>
      <c r="O143"/>
      <c r="P143"/>
      <c r="Q143"/>
      <c r="R143"/>
      <c r="S143"/>
      <c r="T143"/>
      <c r="U143"/>
      <c r="V143"/>
      <c r="W143"/>
      <c r="X143"/>
      <c r="Y143"/>
      <c r="Z143"/>
      <c r="AA143"/>
      <c r="AB143"/>
      <c r="AC143"/>
      <c r="AD143"/>
    </row>
    <row r="144" spans="1:30" s="10" customFormat="1" ht="30" customHeight="1">
      <c r="A144" s="5"/>
      <c r="B144" s="5"/>
      <c r="C144" s="18">
        <v>141</v>
      </c>
      <c r="D144" s="19" t="s">
        <v>71</v>
      </c>
      <c r="E144" s="20" t="s">
        <v>162</v>
      </c>
      <c r="F144" s="20" t="s">
        <v>162</v>
      </c>
      <c r="G144" s="24" t="str">
        <f t="shared" si="2"/>
        <v>Do</v>
      </c>
      <c r="H144" s="21" t="s">
        <v>192</v>
      </c>
      <c r="I144" s="42">
        <v>0.03</v>
      </c>
      <c r="J144" s="11"/>
      <c r="K144" s="22">
        <v>0.49</v>
      </c>
      <c r="L144"/>
      <c r="M144"/>
      <c r="N144"/>
      <c r="O144"/>
      <c r="P144"/>
      <c r="Q144"/>
      <c r="R144"/>
      <c r="S144"/>
      <c r="T144"/>
      <c r="U144"/>
      <c r="V144"/>
      <c r="W144"/>
      <c r="X144"/>
      <c r="Y144"/>
      <c r="Z144"/>
      <c r="AA144"/>
      <c r="AB144"/>
      <c r="AC144"/>
      <c r="AD144"/>
    </row>
    <row r="145" spans="1:30" s="10" customFormat="1" ht="30" customHeight="1">
      <c r="A145" s="5"/>
      <c r="B145" s="5"/>
      <c r="C145" s="18">
        <v>142</v>
      </c>
      <c r="D145" s="19" t="s">
        <v>71</v>
      </c>
      <c r="E145" s="20" t="s">
        <v>162</v>
      </c>
      <c r="F145" s="20" t="s">
        <v>162</v>
      </c>
      <c r="G145" s="24" t="str">
        <f t="shared" si="2"/>
        <v>Do</v>
      </c>
      <c r="H145" s="21" t="s">
        <v>193</v>
      </c>
      <c r="I145" s="42">
        <v>0.4</v>
      </c>
      <c r="J145" s="11"/>
      <c r="K145" s="22">
        <v>8.44</v>
      </c>
      <c r="L145"/>
      <c r="M145"/>
      <c r="N145"/>
      <c r="O145"/>
      <c r="P145"/>
      <c r="Q145"/>
      <c r="R145"/>
      <c r="S145"/>
      <c r="T145"/>
      <c r="U145"/>
      <c r="V145"/>
      <c r="W145"/>
      <c r="X145"/>
      <c r="Y145"/>
      <c r="Z145"/>
      <c r="AA145"/>
      <c r="AB145"/>
      <c r="AC145"/>
      <c r="AD145"/>
    </row>
    <row r="146" spans="1:30" s="10" customFormat="1" ht="30" customHeight="1">
      <c r="A146" s="5"/>
      <c r="B146" s="5"/>
      <c r="C146" s="18">
        <v>143</v>
      </c>
      <c r="D146" s="19" t="s">
        <v>71</v>
      </c>
      <c r="E146" s="20" t="s">
        <v>162</v>
      </c>
      <c r="F146" s="20" t="s">
        <v>162</v>
      </c>
      <c r="G146" s="24" t="str">
        <f t="shared" si="2"/>
        <v>Do</v>
      </c>
      <c r="H146" s="21" t="s">
        <v>194</v>
      </c>
      <c r="I146" s="42">
        <v>0.15</v>
      </c>
      <c r="J146" s="11"/>
      <c r="K146" s="22">
        <v>2.76</v>
      </c>
      <c r="L146"/>
      <c r="M146"/>
      <c r="N146"/>
      <c r="O146"/>
      <c r="P146"/>
      <c r="Q146"/>
      <c r="R146"/>
      <c r="S146"/>
      <c r="T146"/>
      <c r="U146"/>
      <c r="V146"/>
      <c r="W146"/>
      <c r="X146"/>
      <c r="Y146"/>
      <c r="Z146"/>
      <c r="AA146"/>
      <c r="AB146"/>
      <c r="AC146"/>
      <c r="AD146"/>
    </row>
    <row r="147" spans="1:30" s="10" customFormat="1" ht="30" customHeight="1">
      <c r="A147" s="5"/>
      <c r="B147" s="5"/>
      <c r="C147" s="18">
        <v>144</v>
      </c>
      <c r="D147" s="19" t="s">
        <v>71</v>
      </c>
      <c r="E147" s="20" t="s">
        <v>162</v>
      </c>
      <c r="F147" s="20" t="s">
        <v>162</v>
      </c>
      <c r="G147" s="24" t="str">
        <f t="shared" si="2"/>
        <v>Do</v>
      </c>
      <c r="H147" s="21" t="s">
        <v>195</v>
      </c>
      <c r="I147" s="42">
        <v>0.32</v>
      </c>
      <c r="J147" s="11"/>
      <c r="K147" s="22">
        <v>17.57</v>
      </c>
      <c r="L147"/>
      <c r="M147"/>
      <c r="N147"/>
      <c r="O147"/>
      <c r="P147"/>
      <c r="Q147"/>
      <c r="R147"/>
      <c r="S147"/>
      <c r="T147"/>
      <c r="U147"/>
      <c r="V147"/>
      <c r="W147"/>
      <c r="X147"/>
      <c r="Y147"/>
      <c r="Z147"/>
      <c r="AA147"/>
      <c r="AB147"/>
      <c r="AC147"/>
      <c r="AD147"/>
    </row>
    <row r="148" spans="1:30" s="10" customFormat="1" ht="30" customHeight="1">
      <c r="A148" s="5"/>
      <c r="B148" s="5"/>
      <c r="C148" s="18">
        <v>145</v>
      </c>
      <c r="D148" s="19" t="s">
        <v>71</v>
      </c>
      <c r="E148" s="20" t="s">
        <v>162</v>
      </c>
      <c r="F148" s="20" t="s">
        <v>162</v>
      </c>
      <c r="G148" s="24" t="str">
        <f t="shared" si="2"/>
        <v>Do</v>
      </c>
      <c r="H148" s="21" t="s">
        <v>196</v>
      </c>
      <c r="I148" s="39">
        <v>0.3</v>
      </c>
      <c r="J148" s="11"/>
      <c r="K148" s="22">
        <v>22.22</v>
      </c>
      <c r="L148"/>
      <c r="M148"/>
      <c r="N148"/>
      <c r="O148"/>
      <c r="P148"/>
      <c r="Q148"/>
      <c r="R148"/>
      <c r="S148"/>
      <c r="T148"/>
      <c r="U148"/>
      <c r="V148"/>
      <c r="W148"/>
      <c r="X148"/>
      <c r="Y148"/>
      <c r="Z148"/>
      <c r="AA148"/>
      <c r="AB148"/>
      <c r="AC148"/>
      <c r="AD148"/>
    </row>
    <row r="149" spans="1:30" s="10" customFormat="1" ht="30" customHeight="1">
      <c r="A149" s="5"/>
      <c r="B149" s="5"/>
      <c r="C149" s="18">
        <v>146</v>
      </c>
      <c r="D149" s="19" t="s">
        <v>71</v>
      </c>
      <c r="E149" s="20" t="s">
        <v>162</v>
      </c>
      <c r="F149" s="20" t="s">
        <v>162</v>
      </c>
      <c r="G149" s="24" t="str">
        <f t="shared" si="2"/>
        <v>Do</v>
      </c>
      <c r="H149" s="21" t="s">
        <v>197</v>
      </c>
      <c r="I149" s="39">
        <v>0.06</v>
      </c>
      <c r="J149" s="11"/>
      <c r="K149" s="22">
        <v>1.82</v>
      </c>
      <c r="L149"/>
      <c r="M149"/>
      <c r="N149"/>
      <c r="O149"/>
      <c r="P149"/>
      <c r="Q149"/>
      <c r="R149"/>
      <c r="S149"/>
      <c r="T149"/>
      <c r="U149"/>
      <c r="V149"/>
      <c r="W149"/>
      <c r="X149"/>
      <c r="Y149"/>
      <c r="Z149"/>
      <c r="AA149"/>
      <c r="AB149"/>
      <c r="AC149"/>
      <c r="AD149"/>
    </row>
    <row r="150" spans="1:30" s="10" customFormat="1" ht="30" customHeight="1">
      <c r="A150" s="5"/>
      <c r="B150" s="5"/>
      <c r="C150" s="18">
        <v>147</v>
      </c>
      <c r="D150" s="19" t="s">
        <v>71</v>
      </c>
      <c r="E150" s="20" t="s">
        <v>162</v>
      </c>
      <c r="F150" s="20" t="s">
        <v>162</v>
      </c>
      <c r="G150" s="24" t="str">
        <f t="shared" si="2"/>
        <v>Do</v>
      </c>
      <c r="H150" s="21" t="s">
        <v>198</v>
      </c>
      <c r="I150" s="41">
        <v>0.12</v>
      </c>
      <c r="J150" s="11"/>
      <c r="K150" s="22">
        <v>6.35</v>
      </c>
      <c r="L150"/>
      <c r="M150"/>
      <c r="N150"/>
      <c r="O150"/>
      <c r="P150"/>
      <c r="Q150"/>
      <c r="R150"/>
      <c r="S150"/>
      <c r="T150"/>
      <c r="U150"/>
      <c r="V150"/>
      <c r="W150"/>
      <c r="X150"/>
      <c r="Y150"/>
      <c r="Z150"/>
      <c r="AA150"/>
      <c r="AB150"/>
      <c r="AC150"/>
      <c r="AD150"/>
    </row>
    <row r="151" spans="1:30" s="10" customFormat="1" ht="30" customHeight="1">
      <c r="A151" s="5"/>
      <c r="B151" s="5"/>
      <c r="C151" s="18">
        <v>148</v>
      </c>
      <c r="D151" s="19" t="s">
        <v>71</v>
      </c>
      <c r="E151" s="20" t="s">
        <v>162</v>
      </c>
      <c r="F151" s="20" t="s">
        <v>162</v>
      </c>
      <c r="G151" s="24" t="str">
        <f t="shared" si="2"/>
        <v>Do</v>
      </c>
      <c r="H151" s="21" t="s">
        <v>199</v>
      </c>
      <c r="I151" s="41">
        <v>0.12</v>
      </c>
      <c r="J151" s="11"/>
      <c r="K151" s="22">
        <v>6.15</v>
      </c>
      <c r="L151"/>
      <c r="M151"/>
      <c r="N151"/>
      <c r="O151"/>
      <c r="P151"/>
      <c r="Q151"/>
      <c r="R151"/>
      <c r="S151"/>
      <c r="T151"/>
      <c r="U151"/>
      <c r="V151"/>
      <c r="W151"/>
      <c r="X151"/>
      <c r="Y151"/>
      <c r="Z151"/>
      <c r="AA151"/>
      <c r="AB151"/>
      <c r="AC151"/>
      <c r="AD151"/>
    </row>
    <row r="152" spans="1:30" s="10" customFormat="1" ht="30" customHeight="1">
      <c r="A152" s="5"/>
      <c r="B152" s="5"/>
      <c r="C152" s="18">
        <v>149</v>
      </c>
      <c r="D152" s="19" t="s">
        <v>71</v>
      </c>
      <c r="E152" s="20" t="s">
        <v>162</v>
      </c>
      <c r="F152" s="20" t="s">
        <v>162</v>
      </c>
      <c r="G152" s="24" t="str">
        <f t="shared" si="2"/>
        <v>Do</v>
      </c>
      <c r="H152" s="21" t="s">
        <v>200</v>
      </c>
      <c r="I152" s="43">
        <v>0.17</v>
      </c>
      <c r="J152" s="11"/>
      <c r="K152" s="22">
        <v>5.13</v>
      </c>
      <c r="L152"/>
      <c r="M152"/>
      <c r="N152"/>
      <c r="O152"/>
      <c r="P152"/>
      <c r="Q152"/>
      <c r="R152"/>
      <c r="S152"/>
      <c r="T152"/>
      <c r="U152"/>
      <c r="V152"/>
      <c r="W152"/>
      <c r="X152"/>
      <c r="Y152"/>
      <c r="Z152"/>
      <c r="AA152"/>
      <c r="AB152"/>
      <c r="AC152"/>
      <c r="AD152"/>
    </row>
    <row r="153" spans="1:30" s="10" customFormat="1" ht="30" customHeight="1">
      <c r="A153" s="5"/>
      <c r="B153" s="5"/>
      <c r="C153" s="18">
        <v>150</v>
      </c>
      <c r="D153" s="19" t="s">
        <v>71</v>
      </c>
      <c r="E153" s="20" t="s">
        <v>162</v>
      </c>
      <c r="F153" s="20" t="s">
        <v>162</v>
      </c>
      <c r="G153" s="24" t="str">
        <f t="shared" si="2"/>
        <v>Do</v>
      </c>
      <c r="H153" s="21" t="s">
        <v>201</v>
      </c>
      <c r="I153" s="39">
        <v>7.0000000000000007E-2</v>
      </c>
      <c r="J153" s="11"/>
      <c r="K153" s="22">
        <v>2.4300000000000002</v>
      </c>
      <c r="L153"/>
      <c r="M153"/>
      <c r="N153"/>
      <c r="O153"/>
      <c r="P153"/>
      <c r="Q153"/>
      <c r="R153"/>
      <c r="S153"/>
      <c r="T153"/>
      <c r="U153"/>
      <c r="V153"/>
      <c r="W153"/>
      <c r="X153"/>
      <c r="Y153"/>
      <c r="Z153"/>
      <c r="AA153"/>
      <c r="AB153"/>
      <c r="AC153"/>
      <c r="AD153"/>
    </row>
    <row r="154" spans="1:30" s="10" customFormat="1" ht="30" customHeight="1">
      <c r="A154" s="5"/>
      <c r="B154" s="5"/>
      <c r="C154" s="18">
        <v>151</v>
      </c>
      <c r="D154" s="19" t="s">
        <v>71</v>
      </c>
      <c r="E154" s="20" t="s">
        <v>162</v>
      </c>
      <c r="F154" s="20" t="s">
        <v>162</v>
      </c>
      <c r="G154" s="24" t="str">
        <f t="shared" si="2"/>
        <v>Do</v>
      </c>
      <c r="H154" s="21" t="s">
        <v>202</v>
      </c>
      <c r="I154" s="39">
        <v>0.12</v>
      </c>
      <c r="J154" s="11"/>
      <c r="K154" s="22">
        <v>3.45</v>
      </c>
      <c r="L154"/>
      <c r="M154"/>
      <c r="N154"/>
      <c r="O154"/>
      <c r="P154"/>
      <c r="Q154"/>
      <c r="R154"/>
      <c r="S154"/>
      <c r="T154"/>
      <c r="U154"/>
      <c r="V154"/>
      <c r="W154"/>
      <c r="X154"/>
      <c r="Y154"/>
      <c r="Z154"/>
      <c r="AA154"/>
      <c r="AB154"/>
      <c r="AC154"/>
      <c r="AD154"/>
    </row>
    <row r="155" spans="1:30" s="10" customFormat="1" ht="30" customHeight="1">
      <c r="A155" s="5"/>
      <c r="B155" s="5"/>
      <c r="C155" s="18">
        <v>152</v>
      </c>
      <c r="D155" s="19" t="s">
        <v>71</v>
      </c>
      <c r="E155" s="20" t="s">
        <v>162</v>
      </c>
      <c r="F155" s="20" t="s">
        <v>162</v>
      </c>
      <c r="G155" s="24" t="str">
        <f t="shared" si="2"/>
        <v>Do</v>
      </c>
      <c r="H155" s="21" t="s">
        <v>203</v>
      </c>
      <c r="I155" s="39">
        <v>7.0000000000000007E-2</v>
      </c>
      <c r="J155" s="11"/>
      <c r="K155" s="22">
        <v>2</v>
      </c>
      <c r="L155"/>
      <c r="M155"/>
      <c r="N155"/>
      <c r="O155"/>
      <c r="P155"/>
      <c r="Q155"/>
      <c r="R155"/>
      <c r="S155"/>
      <c r="T155"/>
      <c r="U155"/>
      <c r="V155"/>
      <c r="W155"/>
      <c r="X155"/>
      <c r="Y155"/>
      <c r="Z155"/>
      <c r="AA155"/>
      <c r="AB155"/>
      <c r="AC155"/>
      <c r="AD155"/>
    </row>
    <row r="156" spans="1:30" s="10" customFormat="1" ht="30" customHeight="1">
      <c r="A156" s="5"/>
      <c r="B156" s="5"/>
      <c r="C156" s="18">
        <v>153</v>
      </c>
      <c r="D156" s="19" t="s">
        <v>71</v>
      </c>
      <c r="E156" s="20" t="s">
        <v>162</v>
      </c>
      <c r="F156" s="20" t="s">
        <v>162</v>
      </c>
      <c r="G156" s="24" t="str">
        <f t="shared" si="2"/>
        <v>Do</v>
      </c>
      <c r="H156" s="21" t="s">
        <v>204</v>
      </c>
      <c r="I156" s="39">
        <v>0.06</v>
      </c>
      <c r="J156" s="11"/>
      <c r="K156" s="22">
        <v>1.62</v>
      </c>
      <c r="L156"/>
      <c r="M156"/>
      <c r="N156"/>
      <c r="O156"/>
      <c r="P156"/>
      <c r="Q156"/>
      <c r="R156"/>
      <c r="S156"/>
      <c r="T156"/>
      <c r="U156"/>
      <c r="V156"/>
      <c r="W156"/>
      <c r="X156"/>
      <c r="Y156"/>
      <c r="Z156"/>
      <c r="AA156"/>
      <c r="AB156"/>
      <c r="AC156"/>
      <c r="AD156"/>
    </row>
    <row r="157" spans="1:30" s="10" customFormat="1" ht="30" customHeight="1">
      <c r="A157" s="5"/>
      <c r="B157" s="5"/>
      <c r="C157" s="18">
        <v>154</v>
      </c>
      <c r="D157" s="19" t="s">
        <v>71</v>
      </c>
      <c r="E157" s="20" t="s">
        <v>162</v>
      </c>
      <c r="F157" s="20" t="s">
        <v>162</v>
      </c>
      <c r="G157" s="24" t="str">
        <f t="shared" si="2"/>
        <v>Do</v>
      </c>
      <c r="H157" s="21" t="s">
        <v>205</v>
      </c>
      <c r="I157" s="39">
        <v>0.08</v>
      </c>
      <c r="J157" s="11"/>
      <c r="K157" s="22">
        <v>4.18</v>
      </c>
      <c r="L157"/>
      <c r="M157"/>
      <c r="N157"/>
      <c r="O157"/>
      <c r="P157"/>
      <c r="Q157"/>
      <c r="R157"/>
      <c r="S157"/>
      <c r="T157"/>
      <c r="U157"/>
      <c r="V157"/>
      <c r="W157"/>
      <c r="X157"/>
      <c r="Y157"/>
      <c r="Z157"/>
      <c r="AA157"/>
      <c r="AB157"/>
      <c r="AC157"/>
      <c r="AD157"/>
    </row>
    <row r="158" spans="1:30" s="10" customFormat="1" ht="30" customHeight="1">
      <c r="A158" s="5"/>
      <c r="B158" s="5"/>
      <c r="C158" s="18">
        <v>155</v>
      </c>
      <c r="D158" s="19" t="s">
        <v>71</v>
      </c>
      <c r="E158" s="20" t="s">
        <v>162</v>
      </c>
      <c r="F158" s="20" t="s">
        <v>162</v>
      </c>
      <c r="G158" s="24" t="str">
        <f t="shared" si="2"/>
        <v>Do</v>
      </c>
      <c r="H158" s="21" t="s">
        <v>206</v>
      </c>
      <c r="I158" s="42">
        <v>0.152</v>
      </c>
      <c r="J158" s="11"/>
      <c r="K158" s="22">
        <v>7.34</v>
      </c>
      <c r="L158"/>
      <c r="M158"/>
      <c r="N158"/>
      <c r="O158"/>
      <c r="P158"/>
      <c r="Q158"/>
      <c r="R158"/>
      <c r="S158"/>
      <c r="T158"/>
      <c r="U158"/>
      <c r="V158"/>
      <c r="W158"/>
      <c r="X158"/>
      <c r="Y158"/>
      <c r="Z158"/>
      <c r="AA158"/>
      <c r="AB158"/>
      <c r="AC158"/>
      <c r="AD158"/>
    </row>
    <row r="159" spans="1:30" s="10" customFormat="1" ht="30" customHeight="1">
      <c r="A159" s="5"/>
      <c r="B159" s="5"/>
      <c r="C159" s="18">
        <v>156</v>
      </c>
      <c r="D159" s="19" t="s">
        <v>71</v>
      </c>
      <c r="E159" s="20" t="s">
        <v>162</v>
      </c>
      <c r="F159" s="20" t="s">
        <v>162</v>
      </c>
      <c r="G159" s="24" t="str">
        <f t="shared" si="2"/>
        <v>Do</v>
      </c>
      <c r="H159" s="21" t="s">
        <v>207</v>
      </c>
      <c r="I159" s="40">
        <v>0.1</v>
      </c>
      <c r="J159" s="11"/>
      <c r="K159" s="22">
        <v>6.65</v>
      </c>
      <c r="L159"/>
      <c r="M159"/>
      <c r="N159"/>
      <c r="O159"/>
      <c r="P159"/>
      <c r="Q159"/>
      <c r="R159"/>
      <c r="S159"/>
      <c r="T159"/>
      <c r="U159"/>
      <c r="V159"/>
      <c r="W159"/>
      <c r="X159"/>
      <c r="Y159"/>
      <c r="Z159"/>
      <c r="AA159"/>
      <c r="AB159"/>
      <c r="AC159"/>
      <c r="AD159"/>
    </row>
    <row r="160" spans="1:30" s="10" customFormat="1" ht="30" customHeight="1">
      <c r="A160" s="5"/>
      <c r="B160" s="5"/>
      <c r="C160" s="18">
        <v>157</v>
      </c>
      <c r="D160" s="19" t="s">
        <v>71</v>
      </c>
      <c r="E160" s="20" t="s">
        <v>162</v>
      </c>
      <c r="F160" s="20" t="s">
        <v>162</v>
      </c>
      <c r="G160" s="24" t="str">
        <f t="shared" si="2"/>
        <v>Do</v>
      </c>
      <c r="H160" s="21" t="s">
        <v>208</v>
      </c>
      <c r="I160" s="40">
        <v>0.04</v>
      </c>
      <c r="J160" s="11"/>
      <c r="K160" s="22">
        <v>2.59</v>
      </c>
      <c r="L160"/>
      <c r="M160"/>
      <c r="N160"/>
      <c r="O160"/>
      <c r="P160"/>
      <c r="Q160"/>
      <c r="R160"/>
      <c r="S160"/>
      <c r="T160"/>
      <c r="U160"/>
      <c r="V160"/>
      <c r="W160"/>
      <c r="X160"/>
      <c r="Y160"/>
      <c r="Z160"/>
      <c r="AA160"/>
      <c r="AB160"/>
      <c r="AC160"/>
      <c r="AD160"/>
    </row>
    <row r="161" spans="1:30" s="10" customFormat="1" ht="30" customHeight="1">
      <c r="A161" s="5"/>
      <c r="B161" s="5"/>
      <c r="C161" s="18">
        <v>158</v>
      </c>
      <c r="D161" s="19" t="s">
        <v>71</v>
      </c>
      <c r="E161" s="20" t="s">
        <v>162</v>
      </c>
      <c r="F161" s="20" t="s">
        <v>162</v>
      </c>
      <c r="G161" s="24" t="str">
        <f t="shared" si="2"/>
        <v>Do</v>
      </c>
      <c r="H161" s="21" t="s">
        <v>209</v>
      </c>
      <c r="I161" s="42">
        <v>5.5E-2</v>
      </c>
      <c r="J161" s="11"/>
      <c r="K161" s="22">
        <v>2.68</v>
      </c>
      <c r="L161"/>
      <c r="M161"/>
      <c r="N161"/>
      <c r="O161"/>
      <c r="P161"/>
      <c r="Q161"/>
      <c r="R161"/>
      <c r="S161"/>
      <c r="T161"/>
      <c r="U161"/>
      <c r="V161"/>
      <c r="W161"/>
      <c r="X161"/>
      <c r="Y161"/>
      <c r="Z161"/>
      <c r="AA161"/>
      <c r="AB161"/>
      <c r="AC161"/>
      <c r="AD161"/>
    </row>
    <row r="162" spans="1:30" s="10" customFormat="1" ht="30" customHeight="1">
      <c r="A162" s="5"/>
      <c r="B162" s="5"/>
      <c r="C162" s="18">
        <v>159</v>
      </c>
      <c r="D162" s="19" t="s">
        <v>71</v>
      </c>
      <c r="E162" s="20" t="s">
        <v>162</v>
      </c>
      <c r="F162" s="20" t="s">
        <v>162</v>
      </c>
      <c r="G162" s="24" t="str">
        <f t="shared" si="2"/>
        <v>Do</v>
      </c>
      <c r="H162" s="21" t="s">
        <v>210</v>
      </c>
      <c r="I162" s="42">
        <v>0.1</v>
      </c>
      <c r="J162" s="11"/>
      <c r="K162" s="22">
        <v>3.49</v>
      </c>
      <c r="L162"/>
      <c r="M162"/>
      <c r="N162"/>
      <c r="O162"/>
      <c r="P162"/>
      <c r="Q162"/>
      <c r="R162"/>
      <c r="S162"/>
      <c r="T162"/>
      <c r="U162"/>
      <c r="V162"/>
      <c r="W162"/>
      <c r="X162"/>
      <c r="Y162"/>
      <c r="Z162"/>
      <c r="AA162"/>
      <c r="AB162"/>
      <c r="AC162"/>
      <c r="AD162"/>
    </row>
    <row r="163" spans="1:30" s="10" customFormat="1" ht="30" customHeight="1">
      <c r="A163" s="5"/>
      <c r="B163" s="5"/>
      <c r="C163" s="18">
        <v>160</v>
      </c>
      <c r="D163" s="19" t="s">
        <v>71</v>
      </c>
      <c r="E163" s="20" t="s">
        <v>162</v>
      </c>
      <c r="F163" s="20" t="s">
        <v>162</v>
      </c>
      <c r="G163" s="24" t="str">
        <f t="shared" si="2"/>
        <v>Do</v>
      </c>
      <c r="H163" s="21" t="s">
        <v>211</v>
      </c>
      <c r="I163" s="42">
        <v>0.09</v>
      </c>
      <c r="J163" s="11"/>
      <c r="K163" s="22">
        <v>1.88</v>
      </c>
      <c r="L163"/>
      <c r="M163"/>
      <c r="N163"/>
      <c r="O163"/>
      <c r="P163"/>
      <c r="Q163"/>
      <c r="R163"/>
      <c r="S163"/>
      <c r="T163"/>
      <c r="U163"/>
      <c r="V163"/>
      <c r="W163"/>
      <c r="X163"/>
      <c r="Y163"/>
      <c r="Z163"/>
      <c r="AA163"/>
      <c r="AB163"/>
      <c r="AC163"/>
      <c r="AD163"/>
    </row>
    <row r="164" spans="1:30" s="10" customFormat="1" ht="30" customHeight="1">
      <c r="A164" s="5"/>
      <c r="B164" s="5"/>
      <c r="C164" s="18">
        <v>161</v>
      </c>
      <c r="D164" s="19" t="s">
        <v>71</v>
      </c>
      <c r="E164" s="20" t="s">
        <v>162</v>
      </c>
      <c r="F164" s="20" t="s">
        <v>162</v>
      </c>
      <c r="G164" s="24" t="str">
        <f t="shared" si="2"/>
        <v>Do</v>
      </c>
      <c r="H164" s="21" t="s">
        <v>212</v>
      </c>
      <c r="I164" s="42">
        <v>0.06</v>
      </c>
      <c r="J164" s="11"/>
      <c r="K164" s="22">
        <v>2.68</v>
      </c>
      <c r="L164"/>
      <c r="M164"/>
      <c r="N164"/>
      <c r="O164"/>
      <c r="P164"/>
      <c r="Q164"/>
      <c r="R164"/>
      <c r="S164"/>
      <c r="T164"/>
      <c r="U164"/>
      <c r="V164"/>
      <c r="W164"/>
      <c r="X164"/>
      <c r="Y164"/>
      <c r="Z164"/>
      <c r="AA164"/>
      <c r="AB164"/>
      <c r="AC164"/>
      <c r="AD164"/>
    </row>
    <row r="165" spans="1:30" s="10" customFormat="1" ht="30" customHeight="1">
      <c r="A165" s="5"/>
      <c r="B165" s="5"/>
      <c r="C165" s="18">
        <v>162</v>
      </c>
      <c r="D165" s="19" t="s">
        <v>71</v>
      </c>
      <c r="E165" s="20" t="s">
        <v>162</v>
      </c>
      <c r="F165" s="20" t="s">
        <v>162</v>
      </c>
      <c r="G165" s="24" t="str">
        <f t="shared" si="2"/>
        <v>Do</v>
      </c>
      <c r="H165" s="21" t="s">
        <v>213</v>
      </c>
      <c r="I165" s="38">
        <v>6.5000000000000002E-2</v>
      </c>
      <c r="J165" s="11"/>
      <c r="K165" s="22">
        <v>2.5</v>
      </c>
      <c r="L165"/>
      <c r="M165"/>
      <c r="N165"/>
      <c r="O165"/>
      <c r="P165"/>
      <c r="Q165"/>
      <c r="R165"/>
      <c r="S165"/>
      <c r="T165"/>
      <c r="U165"/>
      <c r="V165"/>
      <c r="W165"/>
      <c r="X165"/>
      <c r="Y165"/>
      <c r="Z165"/>
      <c r="AA165"/>
      <c r="AB165"/>
      <c r="AC165"/>
      <c r="AD165"/>
    </row>
    <row r="166" spans="1:30" s="10" customFormat="1" ht="30" customHeight="1">
      <c r="A166" s="5"/>
      <c r="B166" s="5"/>
      <c r="C166" s="18">
        <v>163</v>
      </c>
      <c r="D166" s="19" t="s">
        <v>71</v>
      </c>
      <c r="E166" s="20" t="s">
        <v>162</v>
      </c>
      <c r="F166" s="20" t="s">
        <v>162</v>
      </c>
      <c r="G166" s="24" t="str">
        <f t="shared" si="2"/>
        <v>Do</v>
      </c>
      <c r="H166" s="21" t="s">
        <v>214</v>
      </c>
      <c r="I166" s="39">
        <v>0.15</v>
      </c>
      <c r="J166" s="11"/>
      <c r="K166" s="22">
        <v>3.6</v>
      </c>
      <c r="L166"/>
      <c r="M166"/>
      <c r="N166"/>
      <c r="O166"/>
      <c r="P166"/>
      <c r="Q166"/>
      <c r="R166"/>
      <c r="S166"/>
      <c r="T166"/>
      <c r="U166"/>
      <c r="V166"/>
      <c r="W166"/>
      <c r="X166"/>
      <c r="Y166"/>
      <c r="Z166"/>
      <c r="AA166"/>
      <c r="AB166"/>
      <c r="AC166"/>
      <c r="AD166"/>
    </row>
    <row r="167" spans="1:30" s="10" customFormat="1" ht="30" customHeight="1">
      <c r="A167" s="5"/>
      <c r="B167" s="5"/>
      <c r="C167" s="18">
        <v>164</v>
      </c>
      <c r="D167" s="19" t="s">
        <v>71</v>
      </c>
      <c r="E167" s="20" t="s">
        <v>162</v>
      </c>
      <c r="F167" s="20" t="s">
        <v>162</v>
      </c>
      <c r="G167" s="24" t="str">
        <f t="shared" si="2"/>
        <v>Do</v>
      </c>
      <c r="H167" s="21" t="s">
        <v>215</v>
      </c>
      <c r="I167" s="39">
        <v>0.03</v>
      </c>
      <c r="J167" s="11"/>
      <c r="K167" s="22">
        <v>1.26</v>
      </c>
      <c r="L167"/>
      <c r="M167"/>
      <c r="N167"/>
      <c r="O167"/>
      <c r="P167"/>
      <c r="Q167"/>
      <c r="R167"/>
      <c r="S167"/>
      <c r="T167"/>
      <c r="U167"/>
      <c r="V167"/>
      <c r="W167"/>
      <c r="X167"/>
      <c r="Y167"/>
      <c r="Z167"/>
      <c r="AA167"/>
      <c r="AB167"/>
      <c r="AC167"/>
      <c r="AD167"/>
    </row>
    <row r="168" spans="1:30" s="10" customFormat="1" ht="30" customHeight="1">
      <c r="A168" s="5"/>
      <c r="B168" s="5"/>
      <c r="C168" s="18">
        <v>165</v>
      </c>
      <c r="D168" s="19" t="s">
        <v>71</v>
      </c>
      <c r="E168" s="20" t="s">
        <v>162</v>
      </c>
      <c r="F168" s="20" t="s">
        <v>162</v>
      </c>
      <c r="G168" s="24" t="str">
        <f t="shared" si="2"/>
        <v>Do</v>
      </c>
      <c r="H168" s="21" t="s">
        <v>216</v>
      </c>
      <c r="I168" s="39">
        <v>0.01</v>
      </c>
      <c r="J168" s="11"/>
      <c r="K168" s="22">
        <v>0.5</v>
      </c>
      <c r="L168"/>
      <c r="M168"/>
      <c r="N168"/>
      <c r="O168"/>
      <c r="P168"/>
      <c r="Q168"/>
      <c r="R168"/>
      <c r="S168"/>
      <c r="T168"/>
      <c r="U168"/>
      <c r="V168"/>
      <c r="W168"/>
      <c r="X168"/>
      <c r="Y168"/>
      <c r="Z168"/>
      <c r="AA168"/>
      <c r="AB168"/>
      <c r="AC168"/>
      <c r="AD168"/>
    </row>
    <row r="169" spans="1:30" s="10" customFormat="1" ht="30" customHeight="1">
      <c r="A169" s="5"/>
      <c r="B169" s="5"/>
      <c r="C169" s="18">
        <v>166</v>
      </c>
      <c r="D169" s="19" t="s">
        <v>71</v>
      </c>
      <c r="E169" s="20" t="s">
        <v>162</v>
      </c>
      <c r="F169" s="20" t="s">
        <v>162</v>
      </c>
      <c r="G169" s="24" t="str">
        <f t="shared" si="2"/>
        <v>Do</v>
      </c>
      <c r="H169" s="21" t="s">
        <v>217</v>
      </c>
      <c r="I169" s="39">
        <v>2.5000000000000001E-2</v>
      </c>
      <c r="J169" s="11"/>
      <c r="K169" s="22">
        <v>1.74</v>
      </c>
      <c r="L169"/>
      <c r="M169"/>
      <c r="N169"/>
      <c r="O169"/>
      <c r="P169"/>
      <c r="Q169"/>
      <c r="R169"/>
      <c r="S169"/>
      <c r="T169"/>
      <c r="U169"/>
      <c r="V169"/>
      <c r="W169"/>
      <c r="X169"/>
      <c r="Y169"/>
      <c r="Z169"/>
      <c r="AA169"/>
      <c r="AB169"/>
      <c r="AC169"/>
      <c r="AD169"/>
    </row>
    <row r="170" spans="1:30" s="10" customFormat="1" ht="30" customHeight="1">
      <c r="A170" s="5"/>
      <c r="B170" s="5"/>
      <c r="C170" s="18">
        <v>167</v>
      </c>
      <c r="D170" s="19" t="s">
        <v>71</v>
      </c>
      <c r="E170" s="20" t="s">
        <v>162</v>
      </c>
      <c r="F170" s="20" t="s">
        <v>162</v>
      </c>
      <c r="G170" s="24" t="str">
        <f t="shared" si="2"/>
        <v>Do</v>
      </c>
      <c r="H170" s="21" t="s">
        <v>218</v>
      </c>
      <c r="I170" s="39">
        <v>0.15</v>
      </c>
      <c r="J170" s="11"/>
      <c r="K170" s="22">
        <v>5.97</v>
      </c>
      <c r="L170"/>
      <c r="M170"/>
      <c r="N170"/>
      <c r="O170"/>
      <c r="P170"/>
      <c r="Q170"/>
      <c r="R170"/>
      <c r="S170"/>
      <c r="T170"/>
      <c r="U170"/>
      <c r="V170"/>
      <c r="W170"/>
      <c r="X170"/>
      <c r="Y170"/>
      <c r="Z170"/>
      <c r="AA170"/>
      <c r="AB170"/>
      <c r="AC170"/>
      <c r="AD170"/>
    </row>
    <row r="171" spans="1:30" s="10" customFormat="1" ht="30" customHeight="1">
      <c r="A171" s="5"/>
      <c r="B171" s="5"/>
      <c r="C171" s="18">
        <v>168</v>
      </c>
      <c r="D171" s="19" t="s">
        <v>71</v>
      </c>
      <c r="E171" s="20" t="s">
        <v>162</v>
      </c>
      <c r="F171" s="20" t="s">
        <v>162</v>
      </c>
      <c r="G171" s="24" t="str">
        <f t="shared" si="2"/>
        <v>Do</v>
      </c>
      <c r="H171" s="21" t="s">
        <v>219</v>
      </c>
      <c r="I171" s="39">
        <v>0.08</v>
      </c>
      <c r="J171" s="11"/>
      <c r="K171" s="22">
        <v>2.2599999999999998</v>
      </c>
      <c r="L171"/>
      <c r="M171"/>
      <c r="N171"/>
      <c r="O171"/>
      <c r="P171"/>
      <c r="Q171"/>
      <c r="R171"/>
      <c r="S171"/>
      <c r="T171"/>
      <c r="U171"/>
      <c r="V171"/>
      <c r="W171"/>
      <c r="X171"/>
      <c r="Y171"/>
      <c r="Z171"/>
      <c r="AA171"/>
      <c r="AB171"/>
      <c r="AC171"/>
      <c r="AD171"/>
    </row>
    <row r="172" spans="1:30" s="10" customFormat="1" ht="30" customHeight="1">
      <c r="A172" s="5"/>
      <c r="B172" s="5"/>
      <c r="C172" s="18">
        <v>169</v>
      </c>
      <c r="D172" s="19" t="s">
        <v>71</v>
      </c>
      <c r="E172" s="20" t="s">
        <v>162</v>
      </c>
      <c r="F172" s="20" t="s">
        <v>162</v>
      </c>
      <c r="G172" s="24" t="str">
        <f t="shared" si="2"/>
        <v>Do</v>
      </c>
      <c r="H172" s="21" t="s">
        <v>220</v>
      </c>
      <c r="I172" s="39">
        <v>0.3</v>
      </c>
      <c r="J172" s="11"/>
      <c r="K172" s="22">
        <v>3.1</v>
      </c>
      <c r="L172"/>
      <c r="M172"/>
      <c r="N172"/>
      <c r="O172"/>
      <c r="P172"/>
      <c r="Q172"/>
      <c r="R172"/>
      <c r="S172"/>
      <c r="T172"/>
      <c r="U172"/>
      <c r="V172"/>
      <c r="W172"/>
      <c r="X172"/>
      <c r="Y172"/>
      <c r="Z172"/>
      <c r="AA172"/>
      <c r="AB172"/>
      <c r="AC172"/>
      <c r="AD172"/>
    </row>
    <row r="173" spans="1:30" s="10" customFormat="1" ht="30" customHeight="1">
      <c r="A173" s="5"/>
      <c r="B173" s="5"/>
      <c r="C173" s="18">
        <v>170</v>
      </c>
      <c r="D173" s="19" t="s">
        <v>71</v>
      </c>
      <c r="E173" s="20" t="s">
        <v>162</v>
      </c>
      <c r="F173" s="20" t="s">
        <v>162</v>
      </c>
      <c r="G173" s="24" t="str">
        <f t="shared" si="2"/>
        <v>Do</v>
      </c>
      <c r="H173" s="21" t="s">
        <v>221</v>
      </c>
      <c r="I173" s="40">
        <v>0.1</v>
      </c>
      <c r="J173" s="11"/>
      <c r="K173" s="22">
        <v>5</v>
      </c>
      <c r="L173"/>
      <c r="M173"/>
      <c r="N173"/>
      <c r="O173"/>
      <c r="P173"/>
      <c r="Q173"/>
      <c r="R173"/>
      <c r="S173"/>
      <c r="T173"/>
      <c r="U173"/>
      <c r="V173"/>
      <c r="W173"/>
      <c r="X173"/>
      <c r="Y173"/>
      <c r="Z173"/>
      <c r="AA173"/>
      <c r="AB173"/>
      <c r="AC173"/>
      <c r="AD173"/>
    </row>
    <row r="174" spans="1:30" s="10" customFormat="1" ht="30" customHeight="1">
      <c r="A174" s="5"/>
      <c r="B174" s="5"/>
      <c r="C174" s="18">
        <v>171</v>
      </c>
      <c r="D174" s="19" t="s">
        <v>71</v>
      </c>
      <c r="E174" s="20" t="s">
        <v>162</v>
      </c>
      <c r="F174" s="20" t="s">
        <v>162</v>
      </c>
      <c r="G174" s="24" t="str">
        <f t="shared" si="2"/>
        <v>Do</v>
      </c>
      <c r="H174" s="21" t="s">
        <v>222</v>
      </c>
      <c r="I174" s="40">
        <v>0.05</v>
      </c>
      <c r="J174" s="11"/>
      <c r="K174" s="22">
        <v>0.63</v>
      </c>
      <c r="L174"/>
      <c r="M174"/>
      <c r="N174"/>
      <c r="O174"/>
      <c r="P174"/>
      <c r="Q174"/>
      <c r="R174"/>
      <c r="S174"/>
      <c r="T174"/>
      <c r="U174"/>
      <c r="V174"/>
      <c r="W174"/>
      <c r="X174"/>
      <c r="Y174"/>
      <c r="Z174"/>
      <c r="AA174"/>
      <c r="AB174"/>
      <c r="AC174"/>
      <c r="AD174"/>
    </row>
    <row r="175" spans="1:30" s="10" customFormat="1" ht="30" customHeight="1">
      <c r="A175" s="5"/>
      <c r="B175" s="5"/>
      <c r="C175" s="18">
        <v>172</v>
      </c>
      <c r="D175" s="19" t="s">
        <v>71</v>
      </c>
      <c r="E175" s="20" t="s">
        <v>162</v>
      </c>
      <c r="F175" s="20" t="s">
        <v>162</v>
      </c>
      <c r="G175" s="24" t="str">
        <f t="shared" si="2"/>
        <v>Do</v>
      </c>
      <c r="H175" s="21" t="s">
        <v>223</v>
      </c>
      <c r="I175" s="40">
        <v>7.0000000000000007E-2</v>
      </c>
      <c r="J175" s="11"/>
      <c r="K175" s="22">
        <v>2.2000000000000002</v>
      </c>
      <c r="L175"/>
      <c r="M175"/>
      <c r="N175"/>
      <c r="O175"/>
      <c r="P175"/>
      <c r="Q175"/>
      <c r="R175"/>
      <c r="S175"/>
      <c r="T175"/>
      <c r="U175"/>
      <c r="V175"/>
      <c r="W175"/>
      <c r="X175"/>
      <c r="Y175"/>
      <c r="Z175"/>
      <c r="AA175"/>
      <c r="AB175"/>
      <c r="AC175"/>
      <c r="AD175"/>
    </row>
    <row r="176" spans="1:30" s="10" customFormat="1" ht="30" customHeight="1">
      <c r="A176" s="5"/>
      <c r="B176" s="5"/>
      <c r="C176" s="18">
        <v>173</v>
      </c>
      <c r="D176" s="19" t="s">
        <v>71</v>
      </c>
      <c r="E176" s="20" t="s">
        <v>162</v>
      </c>
      <c r="F176" s="20" t="s">
        <v>162</v>
      </c>
      <c r="G176" s="24" t="str">
        <f t="shared" si="2"/>
        <v>Do</v>
      </c>
      <c r="H176" s="21" t="s">
        <v>224</v>
      </c>
      <c r="I176" s="40">
        <v>6.5000000000000002E-2</v>
      </c>
      <c r="J176" s="11"/>
      <c r="K176" s="22">
        <v>2.02</v>
      </c>
      <c r="L176"/>
      <c r="M176"/>
      <c r="N176"/>
      <c r="O176"/>
      <c r="P176"/>
      <c r="Q176"/>
      <c r="R176"/>
      <c r="S176"/>
      <c r="T176"/>
      <c r="U176"/>
      <c r="V176"/>
      <c r="W176"/>
      <c r="X176"/>
      <c r="Y176"/>
      <c r="Z176"/>
      <c r="AA176"/>
      <c r="AB176"/>
      <c r="AC176"/>
      <c r="AD176"/>
    </row>
    <row r="177" spans="1:30" s="10" customFormat="1" ht="30" customHeight="1">
      <c r="A177" s="5"/>
      <c r="B177" s="5"/>
      <c r="C177" s="18">
        <v>174</v>
      </c>
      <c r="D177" s="19" t="s">
        <v>71</v>
      </c>
      <c r="E177" s="20" t="s">
        <v>162</v>
      </c>
      <c r="F177" s="20" t="s">
        <v>162</v>
      </c>
      <c r="G177" s="24" t="str">
        <f t="shared" si="2"/>
        <v>Do</v>
      </c>
      <c r="H177" s="21" t="s">
        <v>225</v>
      </c>
      <c r="I177" s="42">
        <v>0.05</v>
      </c>
      <c r="J177" s="11"/>
      <c r="K177" s="22">
        <v>1.9</v>
      </c>
      <c r="L177"/>
      <c r="M177"/>
      <c r="N177"/>
      <c r="O177"/>
      <c r="P177"/>
      <c r="Q177"/>
      <c r="R177"/>
      <c r="S177"/>
      <c r="T177"/>
      <c r="U177"/>
      <c r="V177"/>
      <c r="W177"/>
      <c r="X177"/>
      <c r="Y177"/>
      <c r="Z177"/>
      <c r="AA177"/>
      <c r="AB177"/>
      <c r="AC177"/>
      <c r="AD177"/>
    </row>
    <row r="178" spans="1:30" s="10" customFormat="1" ht="30" customHeight="1">
      <c r="A178" s="5"/>
      <c r="B178" s="5"/>
      <c r="C178" s="18">
        <v>175</v>
      </c>
      <c r="D178" s="19" t="s">
        <v>71</v>
      </c>
      <c r="E178" s="20" t="s">
        <v>162</v>
      </c>
      <c r="F178" s="20" t="s">
        <v>162</v>
      </c>
      <c r="G178" s="24" t="str">
        <f t="shared" si="2"/>
        <v>Do</v>
      </c>
      <c r="H178" s="21" t="s">
        <v>226</v>
      </c>
      <c r="I178" s="42">
        <v>0.05</v>
      </c>
      <c r="J178" s="11"/>
      <c r="K178" s="22">
        <v>2.58</v>
      </c>
      <c r="L178"/>
      <c r="M178"/>
      <c r="N178"/>
      <c r="O178"/>
      <c r="P178"/>
      <c r="Q178"/>
      <c r="R178"/>
      <c r="S178"/>
      <c r="T178"/>
      <c r="U178"/>
      <c r="V178"/>
      <c r="W178"/>
      <c r="X178"/>
      <c r="Y178"/>
      <c r="Z178"/>
      <c r="AA178"/>
      <c r="AB178"/>
      <c r="AC178"/>
      <c r="AD178"/>
    </row>
    <row r="179" spans="1:30" s="10" customFormat="1" ht="30" customHeight="1">
      <c r="A179" s="5"/>
      <c r="B179" s="5"/>
      <c r="C179" s="18">
        <v>176</v>
      </c>
      <c r="D179" s="19" t="s">
        <v>71</v>
      </c>
      <c r="E179" s="20" t="s">
        <v>162</v>
      </c>
      <c r="F179" s="20" t="s">
        <v>162</v>
      </c>
      <c r="G179" s="24" t="str">
        <f t="shared" si="2"/>
        <v>Do</v>
      </c>
      <c r="H179" s="21" t="s">
        <v>227</v>
      </c>
      <c r="I179" s="42">
        <v>0.15</v>
      </c>
      <c r="J179" s="11"/>
      <c r="K179" s="22">
        <v>6.42</v>
      </c>
      <c r="L179"/>
      <c r="M179"/>
      <c r="N179"/>
      <c r="O179"/>
      <c r="P179"/>
      <c r="Q179"/>
      <c r="R179"/>
      <c r="S179"/>
      <c r="T179"/>
      <c r="U179"/>
      <c r="V179"/>
      <c r="W179"/>
      <c r="X179"/>
      <c r="Y179"/>
      <c r="Z179"/>
      <c r="AA179"/>
      <c r="AB179"/>
      <c r="AC179"/>
      <c r="AD179"/>
    </row>
    <row r="180" spans="1:30" s="10" customFormat="1" ht="30" customHeight="1">
      <c r="A180" s="5"/>
      <c r="B180" s="5"/>
      <c r="C180" s="18">
        <v>177</v>
      </c>
      <c r="D180" s="19" t="s">
        <v>71</v>
      </c>
      <c r="E180" s="20" t="s">
        <v>162</v>
      </c>
      <c r="F180" s="20" t="s">
        <v>162</v>
      </c>
      <c r="G180" s="24" t="str">
        <f t="shared" si="2"/>
        <v>Do</v>
      </c>
      <c r="H180" s="21" t="s">
        <v>228</v>
      </c>
      <c r="I180" s="42">
        <v>0.14000000000000001</v>
      </c>
      <c r="J180" s="11"/>
      <c r="K180" s="22">
        <v>6.83</v>
      </c>
      <c r="L180"/>
      <c r="M180"/>
      <c r="N180"/>
      <c r="O180"/>
      <c r="P180"/>
      <c r="Q180"/>
      <c r="R180"/>
      <c r="S180"/>
      <c r="T180"/>
      <c r="U180"/>
      <c r="V180"/>
      <c r="W180"/>
      <c r="X180"/>
      <c r="Y180"/>
      <c r="Z180"/>
      <c r="AA180"/>
      <c r="AB180"/>
      <c r="AC180"/>
      <c r="AD180"/>
    </row>
    <row r="181" spans="1:30" s="10" customFormat="1" ht="30" customHeight="1">
      <c r="A181" s="5"/>
      <c r="B181" s="5"/>
      <c r="C181" s="18">
        <v>178</v>
      </c>
      <c r="D181" s="19" t="s">
        <v>71</v>
      </c>
      <c r="E181" s="20" t="s">
        <v>162</v>
      </c>
      <c r="F181" s="20" t="s">
        <v>162</v>
      </c>
      <c r="G181" s="24" t="str">
        <f t="shared" si="2"/>
        <v>Do</v>
      </c>
      <c r="H181" s="21" t="s">
        <v>229</v>
      </c>
      <c r="I181" s="42">
        <v>0.1</v>
      </c>
      <c r="J181" s="11"/>
      <c r="K181" s="22">
        <v>4.1399999999999997</v>
      </c>
      <c r="L181"/>
      <c r="M181"/>
      <c r="N181"/>
      <c r="O181"/>
      <c r="P181"/>
      <c r="Q181"/>
      <c r="R181"/>
      <c r="S181"/>
      <c r="T181"/>
      <c r="U181"/>
      <c r="V181"/>
      <c r="W181"/>
      <c r="X181"/>
      <c r="Y181"/>
      <c r="Z181"/>
      <c r="AA181"/>
      <c r="AB181"/>
      <c r="AC181"/>
      <c r="AD181"/>
    </row>
    <row r="182" spans="1:30" s="10" customFormat="1" ht="30" customHeight="1">
      <c r="A182" s="5"/>
      <c r="B182" s="5"/>
      <c r="C182" s="18">
        <v>179</v>
      </c>
      <c r="D182" s="19" t="s">
        <v>71</v>
      </c>
      <c r="E182" s="20" t="s">
        <v>162</v>
      </c>
      <c r="F182" s="20" t="s">
        <v>162</v>
      </c>
      <c r="G182" s="24" t="str">
        <f t="shared" si="2"/>
        <v>Do</v>
      </c>
      <c r="H182" s="21" t="s">
        <v>230</v>
      </c>
      <c r="I182" s="42">
        <v>7.4999999999999997E-2</v>
      </c>
      <c r="J182" s="11"/>
      <c r="K182" s="22">
        <v>3.63</v>
      </c>
      <c r="L182"/>
      <c r="M182"/>
      <c r="N182"/>
      <c r="O182"/>
      <c r="P182"/>
      <c r="Q182"/>
      <c r="R182"/>
      <c r="S182"/>
      <c r="T182"/>
      <c r="U182"/>
      <c r="V182"/>
      <c r="W182"/>
      <c r="X182"/>
      <c r="Y182"/>
      <c r="Z182"/>
      <c r="AA182"/>
      <c r="AB182"/>
      <c r="AC182"/>
      <c r="AD182"/>
    </row>
    <row r="183" spans="1:30" s="10" customFormat="1" ht="30" customHeight="1">
      <c r="A183" s="5"/>
      <c r="B183" s="5"/>
      <c r="C183" s="18">
        <v>180</v>
      </c>
      <c r="D183" s="19" t="s">
        <v>71</v>
      </c>
      <c r="E183" s="20" t="s">
        <v>162</v>
      </c>
      <c r="F183" s="20" t="s">
        <v>162</v>
      </c>
      <c r="G183" s="24" t="str">
        <f t="shared" si="2"/>
        <v>Do</v>
      </c>
      <c r="H183" s="21" t="s">
        <v>231</v>
      </c>
      <c r="I183" s="42">
        <v>1.1000000000000001</v>
      </c>
      <c r="J183" s="11"/>
      <c r="K183" s="22">
        <v>24.77</v>
      </c>
      <c r="L183"/>
      <c r="M183"/>
      <c r="N183"/>
      <c r="O183"/>
      <c r="P183"/>
      <c r="Q183"/>
      <c r="R183"/>
      <c r="S183"/>
      <c r="T183"/>
      <c r="U183"/>
      <c r="V183"/>
      <c r="W183"/>
      <c r="X183"/>
      <c r="Y183"/>
      <c r="Z183"/>
      <c r="AA183"/>
      <c r="AB183"/>
      <c r="AC183"/>
      <c r="AD183"/>
    </row>
    <row r="184" spans="1:30" s="10" customFormat="1" ht="30" customHeight="1">
      <c r="A184" s="5"/>
      <c r="B184" s="5"/>
      <c r="C184" s="18">
        <v>181</v>
      </c>
      <c r="D184" s="19" t="s">
        <v>71</v>
      </c>
      <c r="E184" s="20" t="s">
        <v>162</v>
      </c>
      <c r="F184" s="20" t="s">
        <v>162</v>
      </c>
      <c r="G184" s="24" t="str">
        <f t="shared" si="2"/>
        <v>Do</v>
      </c>
      <c r="H184" s="21" t="s">
        <v>232</v>
      </c>
      <c r="I184" s="42">
        <v>0.03</v>
      </c>
      <c r="J184" s="11"/>
      <c r="K184" s="22">
        <v>0.49</v>
      </c>
      <c r="L184"/>
      <c r="M184"/>
      <c r="N184"/>
      <c r="O184"/>
      <c r="P184"/>
      <c r="Q184"/>
      <c r="R184"/>
      <c r="S184"/>
      <c r="T184"/>
      <c r="U184"/>
      <c r="V184"/>
      <c r="W184"/>
      <c r="X184"/>
      <c r="Y184"/>
      <c r="Z184"/>
      <c r="AA184"/>
      <c r="AB184"/>
      <c r="AC184"/>
      <c r="AD184"/>
    </row>
    <row r="185" spans="1:30" s="10" customFormat="1" ht="30" customHeight="1">
      <c r="A185" s="5"/>
      <c r="B185" s="5"/>
      <c r="C185" s="18">
        <v>182</v>
      </c>
      <c r="D185" s="19" t="s">
        <v>71</v>
      </c>
      <c r="E185" s="20" t="s">
        <v>162</v>
      </c>
      <c r="F185" s="20" t="s">
        <v>162</v>
      </c>
      <c r="G185" s="24" t="str">
        <f t="shared" si="2"/>
        <v>Do</v>
      </c>
      <c r="H185" s="21" t="s">
        <v>233</v>
      </c>
      <c r="I185" s="42">
        <v>0.05</v>
      </c>
      <c r="J185" s="11"/>
      <c r="K185" s="22">
        <v>0.84</v>
      </c>
      <c r="L185"/>
      <c r="M185"/>
      <c r="N185"/>
      <c r="O185"/>
      <c r="P185"/>
      <c r="Q185"/>
      <c r="R185"/>
      <c r="S185"/>
      <c r="T185"/>
      <c r="U185"/>
      <c r="V185"/>
      <c r="W185"/>
      <c r="X185"/>
      <c r="Y185"/>
      <c r="Z185"/>
      <c r="AA185"/>
      <c r="AB185"/>
      <c r="AC185"/>
      <c r="AD185"/>
    </row>
    <row r="186" spans="1:30" s="10" customFormat="1" ht="30" customHeight="1">
      <c r="A186" s="5"/>
      <c r="B186" s="5"/>
      <c r="C186" s="18">
        <v>183</v>
      </c>
      <c r="D186" s="19" t="s">
        <v>71</v>
      </c>
      <c r="E186" s="20" t="s">
        <v>162</v>
      </c>
      <c r="F186" s="20" t="s">
        <v>162</v>
      </c>
      <c r="G186" s="24" t="str">
        <f t="shared" si="2"/>
        <v>Do</v>
      </c>
      <c r="H186" s="21" t="s">
        <v>234</v>
      </c>
      <c r="I186" s="42">
        <v>0.06</v>
      </c>
      <c r="J186" s="11"/>
      <c r="K186" s="22">
        <v>1</v>
      </c>
      <c r="L186"/>
      <c r="M186"/>
      <c r="N186"/>
      <c r="O186"/>
      <c r="P186"/>
      <c r="Q186"/>
      <c r="R186"/>
      <c r="S186"/>
      <c r="T186"/>
      <c r="U186"/>
      <c r="V186"/>
      <c r="W186"/>
      <c r="X186"/>
      <c r="Y186"/>
      <c r="Z186"/>
      <c r="AA186"/>
      <c r="AB186"/>
      <c r="AC186"/>
      <c r="AD186"/>
    </row>
    <row r="187" spans="1:30" s="10" customFormat="1" ht="30" customHeight="1">
      <c r="A187" s="5"/>
      <c r="B187" s="5"/>
      <c r="C187" s="18">
        <v>184</v>
      </c>
      <c r="D187" s="19" t="s">
        <v>71</v>
      </c>
      <c r="E187" s="20" t="s">
        <v>162</v>
      </c>
      <c r="F187" s="20" t="s">
        <v>162</v>
      </c>
      <c r="G187" s="24" t="str">
        <f t="shared" si="2"/>
        <v>Do</v>
      </c>
      <c r="H187" s="21" t="s">
        <v>235</v>
      </c>
      <c r="I187" s="42">
        <v>4.4999999999999998E-2</v>
      </c>
      <c r="J187" s="11"/>
      <c r="K187" s="22">
        <v>0.74</v>
      </c>
      <c r="L187"/>
      <c r="M187"/>
      <c r="N187"/>
      <c r="O187"/>
      <c r="P187"/>
      <c r="Q187"/>
      <c r="R187"/>
      <c r="S187"/>
      <c r="T187"/>
      <c r="U187"/>
      <c r="V187"/>
      <c r="W187"/>
      <c r="X187"/>
      <c r="Y187"/>
      <c r="Z187"/>
      <c r="AA187"/>
      <c r="AB187"/>
      <c r="AC187"/>
      <c r="AD187"/>
    </row>
    <row r="188" spans="1:30" s="10" customFormat="1" ht="30" customHeight="1">
      <c r="A188" s="5"/>
      <c r="B188" s="5"/>
      <c r="C188" s="18">
        <v>185</v>
      </c>
      <c r="D188" s="19" t="s">
        <v>71</v>
      </c>
      <c r="E188" s="20" t="s">
        <v>162</v>
      </c>
      <c r="F188" s="20" t="s">
        <v>162</v>
      </c>
      <c r="G188" s="24" t="str">
        <f t="shared" si="2"/>
        <v>Do</v>
      </c>
      <c r="H188" s="21" t="s">
        <v>236</v>
      </c>
      <c r="I188" s="42">
        <v>0.08</v>
      </c>
      <c r="J188" s="11"/>
      <c r="K188" s="22">
        <v>3.74</v>
      </c>
      <c r="L188"/>
      <c r="M188"/>
      <c r="N188"/>
      <c r="O188"/>
      <c r="P188"/>
      <c r="Q188"/>
      <c r="R188"/>
      <c r="S188"/>
      <c r="T188"/>
      <c r="U188"/>
      <c r="V188"/>
      <c r="W188"/>
      <c r="X188"/>
      <c r="Y188"/>
      <c r="Z188"/>
      <c r="AA188"/>
      <c r="AB188"/>
      <c r="AC188"/>
      <c r="AD188"/>
    </row>
    <row r="189" spans="1:30" s="10" customFormat="1" ht="30" customHeight="1">
      <c r="A189" s="5"/>
      <c r="B189" s="5"/>
      <c r="C189" s="18">
        <v>186</v>
      </c>
      <c r="D189" s="19" t="s">
        <v>71</v>
      </c>
      <c r="E189" s="20" t="s">
        <v>162</v>
      </c>
      <c r="F189" s="20" t="s">
        <v>162</v>
      </c>
      <c r="G189" s="24" t="str">
        <f t="shared" si="2"/>
        <v>Do</v>
      </c>
      <c r="H189" s="21" t="s">
        <v>237</v>
      </c>
      <c r="I189" s="39">
        <v>0.12</v>
      </c>
      <c r="J189" s="11"/>
      <c r="K189" s="22">
        <v>2.6</v>
      </c>
      <c r="L189"/>
      <c r="M189"/>
      <c r="N189"/>
      <c r="O189"/>
      <c r="P189"/>
      <c r="Q189"/>
      <c r="R189"/>
      <c r="S189"/>
      <c r="T189"/>
      <c r="U189"/>
      <c r="V189"/>
      <c r="W189"/>
      <c r="X189"/>
      <c r="Y189"/>
      <c r="Z189"/>
      <c r="AA189"/>
      <c r="AB189"/>
      <c r="AC189"/>
      <c r="AD189"/>
    </row>
    <row r="190" spans="1:30" s="10" customFormat="1" ht="30" customHeight="1">
      <c r="A190" s="5"/>
      <c r="B190" s="5"/>
      <c r="C190" s="18">
        <v>187</v>
      </c>
      <c r="D190" s="19" t="s">
        <v>71</v>
      </c>
      <c r="E190" s="20" t="s">
        <v>162</v>
      </c>
      <c r="F190" s="20" t="s">
        <v>162</v>
      </c>
      <c r="G190" s="24" t="str">
        <f t="shared" si="2"/>
        <v>Do</v>
      </c>
      <c r="H190" s="21" t="s">
        <v>238</v>
      </c>
      <c r="I190" s="39">
        <v>0.18</v>
      </c>
      <c r="J190" s="11"/>
      <c r="K190" s="22">
        <v>10.1</v>
      </c>
      <c r="L190"/>
      <c r="M190"/>
      <c r="N190"/>
      <c r="O190"/>
      <c r="P190"/>
      <c r="Q190"/>
      <c r="R190"/>
      <c r="S190"/>
      <c r="T190"/>
      <c r="U190"/>
      <c r="V190"/>
      <c r="W190"/>
      <c r="X190"/>
      <c r="Y190"/>
      <c r="Z190"/>
      <c r="AA190"/>
      <c r="AB190"/>
      <c r="AC190"/>
      <c r="AD190"/>
    </row>
    <row r="191" spans="1:30" s="10" customFormat="1" ht="30" customHeight="1">
      <c r="A191" s="5"/>
      <c r="B191" s="5"/>
      <c r="C191" s="18">
        <v>188</v>
      </c>
      <c r="D191" s="19" t="s">
        <v>71</v>
      </c>
      <c r="E191" s="20" t="s">
        <v>162</v>
      </c>
      <c r="F191" s="20" t="s">
        <v>162</v>
      </c>
      <c r="G191" s="24" t="str">
        <f t="shared" si="2"/>
        <v>Do</v>
      </c>
      <c r="H191" s="21" t="s">
        <v>239</v>
      </c>
      <c r="I191" s="39">
        <v>0.13</v>
      </c>
      <c r="J191" s="11"/>
      <c r="K191" s="22">
        <v>4.53</v>
      </c>
      <c r="L191"/>
      <c r="M191"/>
      <c r="N191"/>
      <c r="O191"/>
      <c r="P191"/>
      <c r="Q191"/>
      <c r="R191"/>
      <c r="S191"/>
      <c r="T191"/>
      <c r="U191"/>
      <c r="V191"/>
      <c r="W191"/>
      <c r="X191"/>
      <c r="Y191"/>
      <c r="Z191"/>
      <c r="AA191"/>
      <c r="AB191"/>
      <c r="AC191"/>
      <c r="AD191"/>
    </row>
    <row r="192" spans="1:30" s="10" customFormat="1" ht="30" customHeight="1">
      <c r="A192" s="5"/>
      <c r="B192" s="5"/>
      <c r="C192" s="18">
        <v>189</v>
      </c>
      <c r="D192" s="19" t="s">
        <v>71</v>
      </c>
      <c r="E192" s="20" t="s">
        <v>162</v>
      </c>
      <c r="F192" s="20" t="s">
        <v>162</v>
      </c>
      <c r="G192" s="24" t="str">
        <f t="shared" si="2"/>
        <v>Do</v>
      </c>
      <c r="H192" s="21" t="s">
        <v>240</v>
      </c>
      <c r="I192" s="39">
        <v>0.04</v>
      </c>
      <c r="J192" s="11"/>
      <c r="K192" s="22">
        <v>4.16</v>
      </c>
      <c r="L192"/>
      <c r="M192"/>
      <c r="N192"/>
      <c r="O192"/>
      <c r="P192"/>
      <c r="Q192"/>
      <c r="R192"/>
      <c r="S192"/>
      <c r="T192"/>
      <c r="U192"/>
      <c r="V192"/>
      <c r="W192"/>
      <c r="X192"/>
      <c r="Y192"/>
      <c r="Z192"/>
      <c r="AA192"/>
      <c r="AB192"/>
      <c r="AC192"/>
      <c r="AD192"/>
    </row>
    <row r="193" spans="1:30" s="10" customFormat="1" ht="30" customHeight="1">
      <c r="A193" s="5"/>
      <c r="B193" s="5"/>
      <c r="C193" s="18">
        <v>190</v>
      </c>
      <c r="D193" s="19" t="s">
        <v>71</v>
      </c>
      <c r="E193" s="20" t="s">
        <v>162</v>
      </c>
      <c r="F193" s="20" t="s">
        <v>162</v>
      </c>
      <c r="G193" s="24" t="str">
        <f t="shared" si="2"/>
        <v>Do</v>
      </c>
      <c r="H193" s="21" t="s">
        <v>241</v>
      </c>
      <c r="I193" s="39">
        <v>4.4999999999999998E-2</v>
      </c>
      <c r="J193" s="11"/>
      <c r="K193" s="22">
        <v>0.94</v>
      </c>
      <c r="L193"/>
      <c r="M193"/>
      <c r="N193"/>
      <c r="O193"/>
      <c r="P193"/>
      <c r="Q193"/>
      <c r="R193"/>
      <c r="S193"/>
      <c r="T193"/>
      <c r="U193"/>
      <c r="V193"/>
      <c r="W193"/>
      <c r="X193"/>
      <c r="Y193"/>
      <c r="Z193"/>
      <c r="AA193"/>
      <c r="AB193"/>
      <c r="AC193"/>
      <c r="AD193"/>
    </row>
    <row r="194" spans="1:30" s="10" customFormat="1" ht="30" customHeight="1">
      <c r="A194" s="5"/>
      <c r="B194" s="5"/>
      <c r="C194" s="18">
        <v>191</v>
      </c>
      <c r="D194" s="19" t="s">
        <v>71</v>
      </c>
      <c r="E194" s="20" t="s">
        <v>162</v>
      </c>
      <c r="F194" s="20" t="s">
        <v>162</v>
      </c>
      <c r="G194" s="24" t="str">
        <f t="shared" si="2"/>
        <v>Do</v>
      </c>
      <c r="H194" s="21" t="s">
        <v>242</v>
      </c>
      <c r="I194" s="39">
        <v>0.08</v>
      </c>
      <c r="J194" s="11"/>
      <c r="K194" s="22">
        <v>2.52</v>
      </c>
      <c r="L194"/>
      <c r="M194"/>
      <c r="N194"/>
      <c r="O194"/>
      <c r="P194"/>
      <c r="Q194"/>
      <c r="R194"/>
      <c r="S194"/>
      <c r="T194"/>
      <c r="U194"/>
      <c r="V194"/>
      <c r="W194"/>
      <c r="X194"/>
      <c r="Y194"/>
      <c r="Z194"/>
      <c r="AA194"/>
      <c r="AB194"/>
      <c r="AC194"/>
      <c r="AD194"/>
    </row>
    <row r="195" spans="1:30" s="10" customFormat="1" ht="30" customHeight="1">
      <c r="A195" s="5"/>
      <c r="B195" s="5"/>
      <c r="C195" s="18">
        <v>192</v>
      </c>
      <c r="D195" s="19" t="s">
        <v>71</v>
      </c>
      <c r="E195" s="20" t="s">
        <v>162</v>
      </c>
      <c r="F195" s="20" t="s">
        <v>162</v>
      </c>
      <c r="G195" s="24" t="str">
        <f t="shared" si="2"/>
        <v>Do</v>
      </c>
      <c r="H195" s="21" t="s">
        <v>243</v>
      </c>
      <c r="I195" s="39">
        <v>0.2</v>
      </c>
      <c r="J195" s="11"/>
      <c r="K195" s="22">
        <v>11.36</v>
      </c>
      <c r="L195"/>
      <c r="M195"/>
      <c r="N195"/>
      <c r="O195"/>
      <c r="P195"/>
      <c r="Q195"/>
      <c r="R195"/>
      <c r="S195"/>
      <c r="T195"/>
      <c r="U195"/>
      <c r="V195"/>
      <c r="W195"/>
      <c r="X195"/>
      <c r="Y195"/>
      <c r="Z195"/>
      <c r="AA195"/>
      <c r="AB195"/>
      <c r="AC195"/>
      <c r="AD195"/>
    </row>
    <row r="196" spans="1:30" s="10" customFormat="1" ht="30" customHeight="1">
      <c r="A196" s="5"/>
      <c r="B196" s="5"/>
      <c r="C196" s="18">
        <v>193</v>
      </c>
      <c r="D196" s="19" t="s">
        <v>71</v>
      </c>
      <c r="E196" s="20" t="s">
        <v>162</v>
      </c>
      <c r="F196" s="20" t="s">
        <v>162</v>
      </c>
      <c r="G196" s="24" t="str">
        <f t="shared" si="2"/>
        <v>Do</v>
      </c>
      <c r="H196" s="21" t="s">
        <v>244</v>
      </c>
      <c r="I196" s="39">
        <v>0.1</v>
      </c>
      <c r="J196" s="11"/>
      <c r="K196" s="22">
        <v>6.72</v>
      </c>
      <c r="L196"/>
      <c r="M196"/>
      <c r="N196"/>
      <c r="O196"/>
      <c r="P196"/>
      <c r="Q196"/>
      <c r="R196"/>
      <c r="S196"/>
      <c r="T196"/>
      <c r="U196"/>
      <c r="V196"/>
      <c r="W196"/>
      <c r="X196"/>
      <c r="Y196"/>
      <c r="Z196"/>
      <c r="AA196"/>
      <c r="AB196"/>
      <c r="AC196"/>
      <c r="AD196"/>
    </row>
    <row r="197" spans="1:30" s="10" customFormat="1" ht="30" customHeight="1">
      <c r="A197" s="5"/>
      <c r="B197" s="5"/>
      <c r="C197" s="18">
        <v>194</v>
      </c>
      <c r="D197" s="19" t="s">
        <v>71</v>
      </c>
      <c r="E197" s="20" t="s">
        <v>162</v>
      </c>
      <c r="F197" s="20" t="s">
        <v>162</v>
      </c>
      <c r="G197" s="24" t="str">
        <f t="shared" si="2"/>
        <v>Do</v>
      </c>
      <c r="H197" s="21" t="s">
        <v>245</v>
      </c>
      <c r="I197" s="42">
        <v>0.1</v>
      </c>
      <c r="J197" s="11"/>
      <c r="K197" s="22">
        <v>18.29</v>
      </c>
      <c r="L197"/>
      <c r="M197"/>
      <c r="N197"/>
      <c r="O197"/>
      <c r="P197"/>
      <c r="Q197"/>
      <c r="R197"/>
      <c r="S197"/>
      <c r="T197"/>
      <c r="U197"/>
      <c r="V197"/>
      <c r="W197"/>
      <c r="X197"/>
      <c r="Y197"/>
      <c r="Z197"/>
      <c r="AA197"/>
      <c r="AB197"/>
      <c r="AC197"/>
      <c r="AD197"/>
    </row>
    <row r="198" spans="1:30" s="10" customFormat="1" ht="30" customHeight="1">
      <c r="A198" s="5"/>
      <c r="B198" s="5"/>
      <c r="C198" s="18">
        <v>195</v>
      </c>
      <c r="D198" s="19" t="s">
        <v>71</v>
      </c>
      <c r="E198" s="20" t="s">
        <v>162</v>
      </c>
      <c r="F198" s="20" t="s">
        <v>162</v>
      </c>
      <c r="G198" s="24" t="str">
        <f t="shared" ref="G198:G261" si="3">IF(F198=F197,"Do",F198)</f>
        <v>Do</v>
      </c>
      <c r="H198" s="21" t="s">
        <v>246</v>
      </c>
      <c r="I198" s="42">
        <v>0.12</v>
      </c>
      <c r="J198" s="11"/>
      <c r="K198" s="22">
        <v>19.71</v>
      </c>
      <c r="L198"/>
      <c r="M198"/>
      <c r="N198"/>
      <c r="O198"/>
      <c r="P198"/>
      <c r="Q198"/>
      <c r="R198"/>
      <c r="S198"/>
      <c r="T198"/>
      <c r="U198"/>
      <c r="V198"/>
      <c r="W198"/>
      <c r="X198"/>
      <c r="Y198"/>
      <c r="Z198"/>
      <c r="AA198"/>
      <c r="AB198"/>
      <c r="AC198"/>
      <c r="AD198"/>
    </row>
    <row r="199" spans="1:30" s="10" customFormat="1" ht="30" customHeight="1">
      <c r="A199" s="5"/>
      <c r="B199" s="5"/>
      <c r="C199" s="18">
        <v>196</v>
      </c>
      <c r="D199" s="19" t="s">
        <v>71</v>
      </c>
      <c r="E199" s="20" t="s">
        <v>162</v>
      </c>
      <c r="F199" s="20" t="s">
        <v>162</v>
      </c>
      <c r="G199" s="24" t="str">
        <f t="shared" si="3"/>
        <v>Do</v>
      </c>
      <c r="H199" s="21" t="s">
        <v>247</v>
      </c>
      <c r="I199" s="42">
        <v>0.255</v>
      </c>
      <c r="J199" s="11"/>
      <c r="K199" s="22">
        <v>29.87</v>
      </c>
      <c r="L199"/>
      <c r="M199"/>
      <c r="N199"/>
      <c r="O199"/>
      <c r="P199"/>
      <c r="Q199"/>
      <c r="R199"/>
      <c r="S199"/>
      <c r="T199"/>
      <c r="U199"/>
      <c r="V199"/>
      <c r="W199"/>
      <c r="X199"/>
      <c r="Y199"/>
      <c r="Z199"/>
      <c r="AA199"/>
      <c r="AB199"/>
      <c r="AC199"/>
      <c r="AD199"/>
    </row>
    <row r="200" spans="1:30" s="10" customFormat="1" ht="30" customHeight="1">
      <c r="A200" s="5"/>
      <c r="B200" s="5"/>
      <c r="C200" s="18">
        <v>197</v>
      </c>
      <c r="D200" s="19" t="s">
        <v>71</v>
      </c>
      <c r="E200" s="20" t="s">
        <v>162</v>
      </c>
      <c r="F200" s="20" t="s">
        <v>162</v>
      </c>
      <c r="G200" s="24" t="str">
        <f t="shared" si="3"/>
        <v>Do</v>
      </c>
      <c r="H200" s="21" t="s">
        <v>248</v>
      </c>
      <c r="I200" s="41">
        <v>0.15</v>
      </c>
      <c r="J200" s="11"/>
      <c r="K200" s="22">
        <v>15.17</v>
      </c>
      <c r="L200"/>
      <c r="M200"/>
      <c r="N200"/>
      <c r="O200"/>
      <c r="P200"/>
      <c r="Q200"/>
      <c r="R200"/>
      <c r="S200"/>
      <c r="T200"/>
      <c r="U200"/>
      <c r="V200"/>
      <c r="W200"/>
      <c r="X200"/>
      <c r="Y200"/>
      <c r="Z200"/>
      <c r="AA200"/>
      <c r="AB200"/>
      <c r="AC200"/>
      <c r="AD200"/>
    </row>
    <row r="201" spans="1:30" s="10" customFormat="1" ht="30" customHeight="1">
      <c r="A201" s="5"/>
      <c r="B201" s="5"/>
      <c r="C201" s="18">
        <v>198</v>
      </c>
      <c r="D201" s="19" t="s">
        <v>71</v>
      </c>
      <c r="E201" s="20" t="s">
        <v>162</v>
      </c>
      <c r="F201" s="20" t="s">
        <v>162</v>
      </c>
      <c r="G201" s="24" t="str">
        <f t="shared" si="3"/>
        <v>Do</v>
      </c>
      <c r="H201" s="21" t="s">
        <v>249</v>
      </c>
      <c r="I201" s="41">
        <v>0.3</v>
      </c>
      <c r="J201" s="11"/>
      <c r="K201" s="22">
        <v>53.79</v>
      </c>
      <c r="L201"/>
      <c r="M201"/>
      <c r="N201"/>
      <c r="O201"/>
      <c r="P201"/>
      <c r="Q201"/>
      <c r="R201"/>
      <c r="S201"/>
      <c r="T201"/>
      <c r="U201"/>
      <c r="V201"/>
      <c r="W201"/>
      <c r="X201"/>
      <c r="Y201"/>
      <c r="Z201"/>
      <c r="AA201"/>
      <c r="AB201"/>
      <c r="AC201"/>
      <c r="AD201"/>
    </row>
    <row r="202" spans="1:30" s="10" customFormat="1" ht="30" customHeight="1">
      <c r="A202" s="5"/>
      <c r="B202" s="5"/>
      <c r="C202" s="18">
        <v>199</v>
      </c>
      <c r="D202" s="19" t="s">
        <v>71</v>
      </c>
      <c r="E202" s="20" t="s">
        <v>162</v>
      </c>
      <c r="F202" s="20" t="s">
        <v>162</v>
      </c>
      <c r="G202" s="24" t="str">
        <f t="shared" si="3"/>
        <v>Do</v>
      </c>
      <c r="H202" s="21" t="s">
        <v>250</v>
      </c>
      <c r="I202" s="41">
        <v>0.43</v>
      </c>
      <c r="J202" s="11"/>
      <c r="K202" s="22">
        <v>88.51</v>
      </c>
      <c r="L202"/>
      <c r="M202"/>
      <c r="N202"/>
      <c r="O202"/>
      <c r="P202"/>
      <c r="Q202"/>
      <c r="R202"/>
      <c r="S202"/>
      <c r="T202"/>
      <c r="U202"/>
      <c r="V202"/>
      <c r="W202"/>
      <c r="X202"/>
      <c r="Y202"/>
      <c r="Z202"/>
      <c r="AA202"/>
      <c r="AB202"/>
      <c r="AC202"/>
      <c r="AD202"/>
    </row>
    <row r="203" spans="1:30" s="10" customFormat="1" ht="45" customHeight="1">
      <c r="A203" s="5"/>
      <c r="B203" s="5"/>
      <c r="C203" s="18">
        <v>200</v>
      </c>
      <c r="D203" s="19" t="s">
        <v>71</v>
      </c>
      <c r="E203" s="20" t="s">
        <v>162</v>
      </c>
      <c r="F203" s="20" t="s">
        <v>162</v>
      </c>
      <c r="G203" s="24" t="str">
        <f t="shared" si="3"/>
        <v>Do</v>
      </c>
      <c r="H203" s="21" t="s">
        <v>251</v>
      </c>
      <c r="I203" s="11">
        <v>0</v>
      </c>
      <c r="J203" s="11"/>
      <c r="K203" s="22">
        <v>44.33</v>
      </c>
      <c r="L203"/>
      <c r="M203"/>
      <c r="N203"/>
      <c r="O203"/>
      <c r="P203"/>
      <c r="Q203"/>
      <c r="R203"/>
      <c r="S203"/>
      <c r="T203"/>
      <c r="U203"/>
      <c r="V203"/>
      <c r="W203"/>
      <c r="X203"/>
      <c r="Y203"/>
      <c r="Z203"/>
      <c r="AA203"/>
      <c r="AB203"/>
      <c r="AC203"/>
      <c r="AD203"/>
    </row>
    <row r="204" spans="1:30" s="10" customFormat="1" ht="45" customHeight="1">
      <c r="A204" s="5"/>
      <c r="B204" s="5"/>
      <c r="C204" s="18">
        <v>201</v>
      </c>
      <c r="D204" s="19" t="s">
        <v>71</v>
      </c>
      <c r="E204" s="20" t="s">
        <v>162</v>
      </c>
      <c r="F204" s="20" t="s">
        <v>162</v>
      </c>
      <c r="G204" s="24" t="str">
        <f t="shared" si="3"/>
        <v>Do</v>
      </c>
      <c r="H204" s="21" t="s">
        <v>252</v>
      </c>
      <c r="I204" s="11">
        <v>0</v>
      </c>
      <c r="J204" s="11"/>
      <c r="K204" s="22">
        <v>12.8</v>
      </c>
      <c r="L204"/>
      <c r="M204"/>
      <c r="N204"/>
      <c r="O204"/>
      <c r="P204"/>
      <c r="Q204"/>
      <c r="R204"/>
      <c r="S204"/>
      <c r="T204"/>
      <c r="U204"/>
      <c r="V204"/>
      <c r="W204"/>
      <c r="X204"/>
      <c r="Y204"/>
      <c r="Z204"/>
      <c r="AA204"/>
      <c r="AB204"/>
      <c r="AC204"/>
      <c r="AD204"/>
    </row>
    <row r="205" spans="1:30" s="10" customFormat="1" ht="75" customHeight="1">
      <c r="A205" s="5"/>
      <c r="B205" s="5"/>
      <c r="C205" s="18">
        <v>202</v>
      </c>
      <c r="D205" s="19" t="s">
        <v>71</v>
      </c>
      <c r="E205" s="20" t="s">
        <v>162</v>
      </c>
      <c r="F205" s="20" t="s">
        <v>162</v>
      </c>
      <c r="G205" s="24" t="str">
        <f t="shared" si="3"/>
        <v>Do</v>
      </c>
      <c r="H205" s="21" t="s">
        <v>253</v>
      </c>
      <c r="I205" s="11">
        <v>0</v>
      </c>
      <c r="J205" s="11"/>
      <c r="K205" s="22">
        <v>23.97</v>
      </c>
      <c r="L205"/>
      <c r="M205"/>
      <c r="N205"/>
      <c r="O205"/>
      <c r="P205"/>
      <c r="Q205"/>
      <c r="R205"/>
      <c r="S205"/>
      <c r="T205"/>
      <c r="U205"/>
      <c r="V205"/>
      <c r="W205"/>
      <c r="X205"/>
      <c r="Y205"/>
      <c r="Z205"/>
      <c r="AA205"/>
      <c r="AB205"/>
      <c r="AC205"/>
      <c r="AD205"/>
    </row>
    <row r="206" spans="1:30" s="10" customFormat="1" ht="30" customHeight="1">
      <c r="A206" s="5"/>
      <c r="B206" s="5"/>
      <c r="C206" s="18">
        <v>203</v>
      </c>
      <c r="D206" s="19" t="s">
        <v>71</v>
      </c>
      <c r="E206" s="20" t="s">
        <v>162</v>
      </c>
      <c r="F206" s="20" t="s">
        <v>162</v>
      </c>
      <c r="G206" s="24" t="str">
        <f t="shared" si="3"/>
        <v>Do</v>
      </c>
      <c r="H206" s="21" t="s">
        <v>254</v>
      </c>
      <c r="I206" s="11">
        <v>9.31</v>
      </c>
      <c r="J206" s="11"/>
      <c r="K206" s="22">
        <v>31.97</v>
      </c>
      <c r="L206"/>
      <c r="M206"/>
      <c r="N206"/>
      <c r="O206"/>
      <c r="P206"/>
      <c r="Q206"/>
      <c r="R206"/>
      <c r="S206"/>
      <c r="T206"/>
      <c r="U206"/>
      <c r="V206"/>
      <c r="W206"/>
      <c r="X206"/>
      <c r="Y206"/>
      <c r="Z206"/>
      <c r="AA206"/>
      <c r="AB206"/>
      <c r="AC206"/>
      <c r="AD206"/>
    </row>
    <row r="207" spans="1:30" s="10" customFormat="1" ht="60" customHeight="1">
      <c r="A207" s="5"/>
      <c r="B207" s="5"/>
      <c r="C207" s="18">
        <v>204</v>
      </c>
      <c r="D207" s="19" t="s">
        <v>71</v>
      </c>
      <c r="E207" s="20" t="s">
        <v>162</v>
      </c>
      <c r="F207" s="20" t="s">
        <v>162</v>
      </c>
      <c r="G207" s="24" t="str">
        <f t="shared" si="3"/>
        <v>Do</v>
      </c>
      <c r="H207" s="21" t="s">
        <v>255</v>
      </c>
      <c r="I207" s="11">
        <v>2.15</v>
      </c>
      <c r="J207" s="11"/>
      <c r="K207" s="22">
        <v>4.7699999999999996</v>
      </c>
      <c r="L207"/>
      <c r="M207"/>
      <c r="N207"/>
      <c r="O207"/>
      <c r="P207"/>
      <c r="Q207"/>
      <c r="R207"/>
      <c r="S207"/>
      <c r="T207"/>
      <c r="U207"/>
      <c r="V207"/>
      <c r="W207"/>
      <c r="X207"/>
      <c r="Y207"/>
      <c r="Z207"/>
      <c r="AA207"/>
      <c r="AB207"/>
      <c r="AC207"/>
      <c r="AD207"/>
    </row>
    <row r="208" spans="1:30" s="10" customFormat="1" ht="45" customHeight="1">
      <c r="A208" s="5"/>
      <c r="B208" s="5"/>
      <c r="C208" s="18">
        <v>205</v>
      </c>
      <c r="D208" s="19" t="s">
        <v>71</v>
      </c>
      <c r="E208" s="20" t="s">
        <v>162</v>
      </c>
      <c r="F208" s="20" t="s">
        <v>162</v>
      </c>
      <c r="G208" s="24" t="str">
        <f t="shared" si="3"/>
        <v>Do</v>
      </c>
      <c r="H208" s="21" t="s">
        <v>256</v>
      </c>
      <c r="I208" s="11">
        <v>0</v>
      </c>
      <c r="J208" s="11"/>
      <c r="K208" s="22">
        <v>4.8499999999999996</v>
      </c>
      <c r="L208"/>
      <c r="M208"/>
      <c r="N208"/>
      <c r="O208"/>
      <c r="P208"/>
      <c r="Q208"/>
      <c r="R208"/>
      <c r="S208"/>
      <c r="T208"/>
      <c r="U208"/>
      <c r="V208"/>
      <c r="W208"/>
      <c r="X208"/>
      <c r="Y208"/>
      <c r="Z208"/>
      <c r="AA208"/>
      <c r="AB208"/>
      <c r="AC208"/>
      <c r="AD208"/>
    </row>
    <row r="209" spans="1:30" s="10" customFormat="1" ht="60" customHeight="1">
      <c r="A209" s="5"/>
      <c r="B209" s="5"/>
      <c r="C209" s="18">
        <v>206</v>
      </c>
      <c r="D209" s="19" t="s">
        <v>71</v>
      </c>
      <c r="E209" s="20" t="s">
        <v>162</v>
      </c>
      <c r="F209" s="20" t="s">
        <v>162</v>
      </c>
      <c r="G209" s="24" t="str">
        <f t="shared" si="3"/>
        <v>Do</v>
      </c>
      <c r="H209" s="21" t="s">
        <v>257</v>
      </c>
      <c r="I209" s="11">
        <v>0</v>
      </c>
      <c r="J209" s="11"/>
      <c r="K209" s="22">
        <v>5.3869999999999996</v>
      </c>
      <c r="L209"/>
      <c r="M209"/>
      <c r="N209"/>
      <c r="O209"/>
      <c r="P209"/>
      <c r="Q209"/>
      <c r="R209"/>
      <c r="S209"/>
      <c r="T209"/>
      <c r="U209"/>
      <c r="V209"/>
      <c r="W209"/>
      <c r="X209"/>
      <c r="Y209"/>
      <c r="Z209"/>
      <c r="AA209"/>
      <c r="AB209"/>
      <c r="AC209"/>
      <c r="AD209"/>
    </row>
    <row r="210" spans="1:30" s="10" customFormat="1" ht="105" customHeight="1">
      <c r="A210" s="5"/>
      <c r="B210" s="5"/>
      <c r="C210" s="18">
        <v>207</v>
      </c>
      <c r="D210" s="19" t="s">
        <v>71</v>
      </c>
      <c r="E210" s="20" t="s">
        <v>162</v>
      </c>
      <c r="F210" s="20" t="s">
        <v>162</v>
      </c>
      <c r="G210" s="24" t="str">
        <f t="shared" si="3"/>
        <v>Do</v>
      </c>
      <c r="H210" s="21" t="s">
        <v>258</v>
      </c>
      <c r="I210" s="11">
        <v>0</v>
      </c>
      <c r="J210" s="11"/>
      <c r="K210" s="22">
        <v>28.5</v>
      </c>
      <c r="L210"/>
      <c r="M210"/>
      <c r="N210"/>
      <c r="O210"/>
      <c r="P210"/>
      <c r="Q210"/>
      <c r="R210"/>
      <c r="S210"/>
      <c r="T210"/>
      <c r="U210"/>
      <c r="V210"/>
      <c r="W210"/>
      <c r="X210"/>
      <c r="Y210"/>
      <c r="Z210"/>
      <c r="AA210"/>
      <c r="AB210"/>
      <c r="AC210"/>
      <c r="AD210"/>
    </row>
    <row r="211" spans="1:30" s="10" customFormat="1" ht="45" customHeight="1">
      <c r="A211" s="5"/>
      <c r="B211" s="5"/>
      <c r="C211" s="18">
        <v>208</v>
      </c>
      <c r="D211" s="19" t="s">
        <v>71</v>
      </c>
      <c r="E211" s="20" t="s">
        <v>162</v>
      </c>
      <c r="F211" s="20" t="s">
        <v>162</v>
      </c>
      <c r="G211" s="24" t="str">
        <f t="shared" si="3"/>
        <v>Do</v>
      </c>
      <c r="H211" s="21" t="s">
        <v>259</v>
      </c>
      <c r="I211" s="11">
        <v>0.2</v>
      </c>
      <c r="J211" s="11"/>
      <c r="K211" s="22">
        <v>7.2</v>
      </c>
      <c r="L211"/>
      <c r="M211"/>
      <c r="N211"/>
      <c r="O211"/>
      <c r="P211"/>
      <c r="Q211"/>
      <c r="R211"/>
      <c r="S211"/>
      <c r="T211"/>
      <c r="U211"/>
      <c r="V211"/>
      <c r="W211"/>
      <c r="X211"/>
      <c r="Y211"/>
      <c r="Z211"/>
      <c r="AA211"/>
      <c r="AB211"/>
      <c r="AC211"/>
      <c r="AD211"/>
    </row>
    <row r="212" spans="1:30" s="10" customFormat="1" ht="60" customHeight="1">
      <c r="A212" s="5"/>
      <c r="B212" s="5"/>
      <c r="C212" s="18">
        <v>209</v>
      </c>
      <c r="D212" s="19" t="s">
        <v>71</v>
      </c>
      <c r="E212" s="20" t="s">
        <v>162</v>
      </c>
      <c r="F212" s="20" t="s">
        <v>162</v>
      </c>
      <c r="G212" s="24" t="str">
        <f t="shared" si="3"/>
        <v>Do</v>
      </c>
      <c r="H212" s="21" t="s">
        <v>260</v>
      </c>
      <c r="I212" s="11">
        <v>0</v>
      </c>
      <c r="J212" s="11"/>
      <c r="K212" s="22">
        <v>13.27</v>
      </c>
      <c r="L212"/>
      <c r="M212"/>
      <c r="N212"/>
      <c r="O212"/>
      <c r="P212"/>
      <c r="Q212"/>
      <c r="R212"/>
      <c r="S212"/>
      <c r="T212"/>
      <c r="U212"/>
      <c r="V212"/>
      <c r="W212"/>
      <c r="X212"/>
      <c r="Y212"/>
      <c r="Z212"/>
      <c r="AA212"/>
      <c r="AB212"/>
      <c r="AC212"/>
      <c r="AD212"/>
    </row>
    <row r="213" spans="1:30" s="10" customFormat="1" ht="120" customHeight="1">
      <c r="A213" s="5"/>
      <c r="B213" s="5"/>
      <c r="C213" s="18">
        <v>210</v>
      </c>
      <c r="D213" s="19" t="s">
        <v>71</v>
      </c>
      <c r="E213" s="20" t="s">
        <v>162</v>
      </c>
      <c r="F213" s="20" t="s">
        <v>162</v>
      </c>
      <c r="G213" s="24" t="str">
        <f t="shared" si="3"/>
        <v>Do</v>
      </c>
      <c r="H213" s="21" t="s">
        <v>261</v>
      </c>
      <c r="I213" s="11">
        <v>0.3</v>
      </c>
      <c r="J213" s="11"/>
      <c r="K213" s="22">
        <v>42</v>
      </c>
      <c r="L213"/>
      <c r="M213"/>
      <c r="N213"/>
      <c r="O213"/>
      <c r="P213"/>
      <c r="Q213"/>
      <c r="R213"/>
      <c r="S213"/>
      <c r="T213"/>
      <c r="U213"/>
      <c r="V213"/>
      <c r="W213"/>
      <c r="X213"/>
      <c r="Y213"/>
      <c r="Z213"/>
      <c r="AA213"/>
      <c r="AB213"/>
      <c r="AC213"/>
      <c r="AD213"/>
    </row>
    <row r="214" spans="1:30" s="10" customFormat="1" ht="75" customHeight="1">
      <c r="A214" s="5"/>
      <c r="B214" s="5"/>
      <c r="C214" s="18">
        <v>211</v>
      </c>
      <c r="D214" s="19" t="s">
        <v>71</v>
      </c>
      <c r="E214" s="20" t="s">
        <v>162</v>
      </c>
      <c r="F214" s="20" t="s">
        <v>162</v>
      </c>
      <c r="G214" s="24" t="str">
        <f t="shared" si="3"/>
        <v>Do</v>
      </c>
      <c r="H214" s="21" t="s">
        <v>262</v>
      </c>
      <c r="I214" s="11">
        <v>4.4000000000000004</v>
      </c>
      <c r="J214" s="11"/>
      <c r="K214" s="22">
        <v>18</v>
      </c>
      <c r="L214"/>
      <c r="M214"/>
      <c r="N214"/>
      <c r="O214"/>
      <c r="P214"/>
      <c r="Q214"/>
      <c r="R214"/>
      <c r="S214"/>
      <c r="T214"/>
      <c r="U214"/>
      <c r="V214"/>
      <c r="W214"/>
      <c r="X214"/>
      <c r="Y214"/>
      <c r="Z214"/>
      <c r="AA214"/>
      <c r="AB214"/>
      <c r="AC214"/>
      <c r="AD214"/>
    </row>
    <row r="215" spans="1:30" s="10" customFormat="1" ht="77.25" customHeight="1">
      <c r="A215" s="5"/>
      <c r="B215" s="5"/>
      <c r="C215" s="18">
        <v>212</v>
      </c>
      <c r="D215" s="19" t="s">
        <v>71</v>
      </c>
      <c r="E215" s="20" t="s">
        <v>162</v>
      </c>
      <c r="F215" s="20" t="s">
        <v>162</v>
      </c>
      <c r="G215" s="24" t="str">
        <f t="shared" si="3"/>
        <v>Do</v>
      </c>
      <c r="H215" s="21" t="s">
        <v>263</v>
      </c>
      <c r="I215" s="11">
        <v>0</v>
      </c>
      <c r="J215" s="11"/>
      <c r="K215" s="22">
        <v>4.99</v>
      </c>
      <c r="L215"/>
      <c r="M215"/>
      <c r="N215"/>
      <c r="O215"/>
      <c r="P215"/>
      <c r="Q215"/>
      <c r="R215"/>
      <c r="S215"/>
      <c r="T215"/>
      <c r="U215"/>
      <c r="V215"/>
      <c r="W215"/>
      <c r="X215"/>
      <c r="Y215"/>
      <c r="Z215"/>
      <c r="AA215"/>
      <c r="AB215"/>
      <c r="AC215"/>
      <c r="AD215"/>
    </row>
    <row r="216" spans="1:30" s="10" customFormat="1" ht="60" customHeight="1">
      <c r="A216" s="5"/>
      <c r="B216" s="5"/>
      <c r="C216" s="18">
        <v>213</v>
      </c>
      <c r="D216" s="19" t="s">
        <v>71</v>
      </c>
      <c r="E216" s="20" t="s">
        <v>162</v>
      </c>
      <c r="F216" s="20" t="s">
        <v>162</v>
      </c>
      <c r="G216" s="24" t="str">
        <f t="shared" si="3"/>
        <v>Do</v>
      </c>
      <c r="H216" s="21" t="s">
        <v>264</v>
      </c>
      <c r="I216" s="11">
        <v>4.4000000000000004</v>
      </c>
      <c r="J216" s="11"/>
      <c r="K216" s="22">
        <v>16.5</v>
      </c>
      <c r="L216"/>
      <c r="M216"/>
      <c r="N216"/>
      <c r="O216"/>
      <c r="P216"/>
      <c r="Q216"/>
      <c r="R216"/>
      <c r="S216"/>
      <c r="T216"/>
      <c r="U216"/>
      <c r="V216"/>
      <c r="W216"/>
      <c r="X216"/>
      <c r="Y216"/>
      <c r="Z216"/>
      <c r="AA216"/>
      <c r="AB216"/>
      <c r="AC216"/>
      <c r="AD216"/>
    </row>
    <row r="217" spans="1:30" s="10" customFormat="1" ht="77.25" customHeight="1">
      <c r="A217" s="5"/>
      <c r="B217" s="5"/>
      <c r="C217" s="18">
        <v>214</v>
      </c>
      <c r="D217" s="19" t="s">
        <v>71</v>
      </c>
      <c r="E217" s="20" t="s">
        <v>162</v>
      </c>
      <c r="F217" s="20" t="s">
        <v>162</v>
      </c>
      <c r="G217" s="24" t="str">
        <f t="shared" si="3"/>
        <v>Do</v>
      </c>
      <c r="H217" s="21" t="s">
        <v>265</v>
      </c>
      <c r="I217" s="11">
        <v>0</v>
      </c>
      <c r="J217" s="11"/>
      <c r="K217" s="22">
        <v>3.2</v>
      </c>
      <c r="L217"/>
      <c r="M217"/>
      <c r="N217"/>
      <c r="O217"/>
      <c r="P217"/>
      <c r="Q217"/>
      <c r="R217"/>
      <c r="S217"/>
      <c r="T217"/>
      <c r="U217"/>
      <c r="V217"/>
      <c r="W217"/>
      <c r="X217"/>
      <c r="Y217"/>
      <c r="Z217"/>
      <c r="AA217"/>
      <c r="AB217"/>
      <c r="AC217"/>
      <c r="AD217"/>
    </row>
    <row r="218" spans="1:30" s="10" customFormat="1" ht="105" customHeight="1">
      <c r="A218" s="5"/>
      <c r="B218" s="5"/>
      <c r="C218" s="18">
        <v>215</v>
      </c>
      <c r="D218" s="19" t="s">
        <v>71</v>
      </c>
      <c r="E218" s="20" t="s">
        <v>162</v>
      </c>
      <c r="F218" s="20" t="s">
        <v>162</v>
      </c>
      <c r="G218" s="24" t="str">
        <f t="shared" si="3"/>
        <v>Do</v>
      </c>
      <c r="H218" s="21" t="s">
        <v>266</v>
      </c>
      <c r="I218" s="11">
        <v>1.85</v>
      </c>
      <c r="J218" s="11"/>
      <c r="K218" s="22">
        <v>15</v>
      </c>
      <c r="L218"/>
      <c r="M218"/>
      <c r="N218"/>
      <c r="O218"/>
      <c r="P218"/>
      <c r="Q218"/>
      <c r="R218"/>
      <c r="S218"/>
      <c r="T218"/>
      <c r="U218"/>
      <c r="V218"/>
      <c r="W218"/>
      <c r="X218"/>
      <c r="Y218"/>
      <c r="Z218"/>
      <c r="AA218"/>
      <c r="AB218"/>
      <c r="AC218"/>
      <c r="AD218"/>
    </row>
    <row r="219" spans="1:30" s="10" customFormat="1" ht="90" customHeight="1">
      <c r="A219" s="5"/>
      <c r="B219" s="5"/>
      <c r="C219" s="18">
        <v>216</v>
      </c>
      <c r="D219" s="19" t="s">
        <v>71</v>
      </c>
      <c r="E219" s="20" t="s">
        <v>162</v>
      </c>
      <c r="F219" s="20" t="s">
        <v>162</v>
      </c>
      <c r="G219" s="24" t="str">
        <f t="shared" si="3"/>
        <v>Do</v>
      </c>
      <c r="H219" s="21" t="s">
        <v>267</v>
      </c>
      <c r="I219" s="11">
        <v>0</v>
      </c>
      <c r="J219" s="11"/>
      <c r="K219" s="22">
        <v>10.5</v>
      </c>
      <c r="L219"/>
      <c r="M219"/>
      <c r="N219"/>
      <c r="O219"/>
      <c r="P219"/>
      <c r="Q219"/>
      <c r="R219"/>
      <c r="S219"/>
      <c r="T219"/>
      <c r="U219"/>
      <c r="V219"/>
      <c r="W219"/>
      <c r="X219"/>
      <c r="Y219"/>
      <c r="Z219"/>
      <c r="AA219"/>
      <c r="AB219"/>
      <c r="AC219"/>
      <c r="AD219"/>
    </row>
    <row r="220" spans="1:30" s="10" customFormat="1" ht="62.25" customHeight="1">
      <c r="A220" s="5"/>
      <c r="B220" s="5"/>
      <c r="C220" s="18">
        <v>217</v>
      </c>
      <c r="D220" s="19" t="s">
        <v>71</v>
      </c>
      <c r="E220" s="20" t="s">
        <v>162</v>
      </c>
      <c r="F220" s="20" t="s">
        <v>162</v>
      </c>
      <c r="G220" s="24" t="str">
        <f t="shared" si="3"/>
        <v>Do</v>
      </c>
      <c r="H220" s="21" t="s">
        <v>268</v>
      </c>
      <c r="I220" s="11">
        <v>0</v>
      </c>
      <c r="J220" s="11"/>
      <c r="K220" s="22">
        <v>3.15</v>
      </c>
      <c r="L220"/>
      <c r="M220"/>
      <c r="N220"/>
      <c r="O220"/>
      <c r="P220"/>
      <c r="Q220"/>
      <c r="R220"/>
      <c r="S220"/>
      <c r="T220"/>
      <c r="U220"/>
      <c r="V220"/>
      <c r="W220"/>
      <c r="X220"/>
      <c r="Y220"/>
      <c r="Z220"/>
      <c r="AA220"/>
      <c r="AB220"/>
      <c r="AC220"/>
      <c r="AD220"/>
    </row>
    <row r="221" spans="1:30" s="10" customFormat="1" ht="45" customHeight="1">
      <c r="A221" s="5"/>
      <c r="B221" s="5"/>
      <c r="C221" s="18">
        <v>218</v>
      </c>
      <c r="D221" s="19" t="s">
        <v>71</v>
      </c>
      <c r="E221" s="20" t="s">
        <v>162</v>
      </c>
      <c r="F221" s="20" t="s">
        <v>162</v>
      </c>
      <c r="G221" s="24" t="str">
        <f t="shared" si="3"/>
        <v>Do</v>
      </c>
      <c r="H221" s="21" t="s">
        <v>269</v>
      </c>
      <c r="I221" s="11">
        <v>0</v>
      </c>
      <c r="J221" s="11"/>
      <c r="K221" s="22">
        <v>35.799999999999997</v>
      </c>
      <c r="L221"/>
      <c r="M221"/>
      <c r="N221"/>
      <c r="O221"/>
      <c r="P221"/>
      <c r="Q221"/>
      <c r="R221"/>
      <c r="S221"/>
      <c r="T221"/>
      <c r="U221"/>
      <c r="V221"/>
      <c r="W221"/>
      <c r="X221"/>
      <c r="Y221"/>
      <c r="Z221"/>
      <c r="AA221"/>
      <c r="AB221"/>
      <c r="AC221"/>
      <c r="AD221"/>
    </row>
    <row r="222" spans="1:30" s="10" customFormat="1" ht="60" customHeight="1">
      <c r="A222" s="5"/>
      <c r="B222" s="5"/>
      <c r="C222" s="18">
        <v>219</v>
      </c>
      <c r="D222" s="19" t="s">
        <v>71</v>
      </c>
      <c r="E222" s="20" t="s">
        <v>162</v>
      </c>
      <c r="F222" s="20" t="s">
        <v>162</v>
      </c>
      <c r="G222" s="24" t="str">
        <f t="shared" si="3"/>
        <v>Do</v>
      </c>
      <c r="H222" s="21" t="s">
        <v>270</v>
      </c>
      <c r="I222" s="11">
        <v>0</v>
      </c>
      <c r="J222" s="11"/>
      <c r="K222" s="22">
        <v>5</v>
      </c>
      <c r="L222"/>
      <c r="M222"/>
      <c r="N222"/>
      <c r="O222"/>
      <c r="P222"/>
      <c r="Q222"/>
      <c r="R222"/>
      <c r="S222"/>
      <c r="T222"/>
      <c r="U222"/>
      <c r="V222"/>
      <c r="W222"/>
      <c r="X222"/>
      <c r="Y222"/>
      <c r="Z222"/>
      <c r="AA222"/>
      <c r="AB222"/>
      <c r="AC222"/>
      <c r="AD222"/>
    </row>
    <row r="223" spans="1:30" s="10" customFormat="1" ht="45" customHeight="1">
      <c r="A223" s="5"/>
      <c r="B223" s="5"/>
      <c r="C223" s="18">
        <v>220</v>
      </c>
      <c r="D223" s="19" t="s">
        <v>71</v>
      </c>
      <c r="E223" s="20" t="s">
        <v>162</v>
      </c>
      <c r="F223" s="20" t="s">
        <v>162</v>
      </c>
      <c r="G223" s="24" t="str">
        <f t="shared" si="3"/>
        <v>Do</v>
      </c>
      <c r="H223" s="21" t="s">
        <v>271</v>
      </c>
      <c r="I223" s="11">
        <v>0</v>
      </c>
      <c r="J223" s="11"/>
      <c r="K223" s="22">
        <v>11.722</v>
      </c>
      <c r="L223"/>
      <c r="M223"/>
      <c r="N223"/>
      <c r="O223"/>
      <c r="P223"/>
      <c r="Q223"/>
      <c r="R223"/>
      <c r="S223"/>
      <c r="T223"/>
      <c r="U223"/>
      <c r="V223"/>
      <c r="W223"/>
      <c r="X223"/>
      <c r="Y223"/>
      <c r="Z223"/>
      <c r="AA223"/>
      <c r="AB223"/>
      <c r="AC223"/>
      <c r="AD223"/>
    </row>
    <row r="224" spans="1:30" s="10" customFormat="1" ht="30" customHeight="1">
      <c r="A224" s="5"/>
      <c r="B224" s="5"/>
      <c r="C224" s="18">
        <v>221</v>
      </c>
      <c r="D224" s="19" t="s">
        <v>71</v>
      </c>
      <c r="E224" s="20" t="s">
        <v>162</v>
      </c>
      <c r="F224" s="20" t="s">
        <v>162</v>
      </c>
      <c r="G224" s="24" t="str">
        <f t="shared" si="3"/>
        <v>Do</v>
      </c>
      <c r="H224" s="21" t="s">
        <v>272</v>
      </c>
      <c r="I224" s="11">
        <v>0</v>
      </c>
      <c r="J224" s="11"/>
      <c r="K224" s="33">
        <v>45.19</v>
      </c>
      <c r="L224"/>
      <c r="M224"/>
      <c r="N224"/>
      <c r="O224"/>
      <c r="P224"/>
      <c r="Q224"/>
      <c r="R224"/>
      <c r="S224"/>
      <c r="T224"/>
      <c r="U224"/>
      <c r="V224"/>
      <c r="W224"/>
      <c r="X224"/>
      <c r="Y224"/>
      <c r="Z224"/>
      <c r="AA224"/>
      <c r="AB224"/>
      <c r="AC224"/>
      <c r="AD224"/>
    </row>
    <row r="225" spans="1:30" s="10" customFormat="1" ht="30" customHeight="1">
      <c r="A225" s="5"/>
      <c r="B225" s="5"/>
      <c r="C225" s="18">
        <v>222</v>
      </c>
      <c r="D225" s="19" t="s">
        <v>159</v>
      </c>
      <c r="E225" s="20" t="s">
        <v>160</v>
      </c>
      <c r="F225" s="20" t="s">
        <v>160</v>
      </c>
      <c r="G225" s="24" t="str">
        <f t="shared" si="3"/>
        <v>Guwahati Rd Divn</v>
      </c>
      <c r="H225" s="21" t="s">
        <v>273</v>
      </c>
      <c r="I225" s="30">
        <v>8</v>
      </c>
      <c r="J225" s="11"/>
      <c r="K225" s="22">
        <v>150</v>
      </c>
      <c r="L225"/>
      <c r="M225"/>
      <c r="N225"/>
      <c r="O225"/>
      <c r="P225"/>
      <c r="Q225"/>
      <c r="R225"/>
      <c r="S225"/>
      <c r="T225"/>
      <c r="U225"/>
      <c r="V225"/>
      <c r="W225"/>
      <c r="X225"/>
      <c r="Y225"/>
      <c r="Z225"/>
      <c r="AA225"/>
      <c r="AB225"/>
      <c r="AC225"/>
      <c r="AD225"/>
    </row>
    <row r="226" spans="1:30" s="10" customFormat="1" ht="18.75" customHeight="1">
      <c r="A226" s="5"/>
      <c r="B226" s="5"/>
      <c r="C226" s="18">
        <v>223</v>
      </c>
      <c r="D226" s="19" t="s">
        <v>159</v>
      </c>
      <c r="E226" s="20" t="s">
        <v>160</v>
      </c>
      <c r="F226" s="20" t="s">
        <v>160</v>
      </c>
      <c r="G226" s="24" t="str">
        <f t="shared" si="3"/>
        <v>Do</v>
      </c>
      <c r="H226" s="21" t="s">
        <v>274</v>
      </c>
      <c r="I226" s="30">
        <v>7.45</v>
      </c>
      <c r="J226" s="11"/>
      <c r="K226" s="22">
        <v>320</v>
      </c>
      <c r="L226"/>
      <c r="M226"/>
      <c r="N226"/>
      <c r="O226"/>
      <c r="P226"/>
      <c r="Q226"/>
      <c r="R226"/>
      <c r="S226"/>
      <c r="T226"/>
      <c r="U226"/>
      <c r="V226"/>
      <c r="W226"/>
      <c r="X226"/>
      <c r="Y226"/>
      <c r="Z226"/>
      <c r="AA226"/>
      <c r="AB226"/>
      <c r="AC226"/>
      <c r="AD226"/>
    </row>
    <row r="227" spans="1:30" s="10" customFormat="1" ht="18.75" customHeight="1">
      <c r="A227" s="5"/>
      <c r="B227" s="5"/>
      <c r="C227" s="18">
        <v>224</v>
      </c>
      <c r="D227" s="19" t="s">
        <v>159</v>
      </c>
      <c r="E227" s="20" t="s">
        <v>160</v>
      </c>
      <c r="F227" s="20" t="s">
        <v>160</v>
      </c>
      <c r="G227" s="24" t="str">
        <f t="shared" si="3"/>
        <v>Do</v>
      </c>
      <c r="H227" s="21" t="s">
        <v>275</v>
      </c>
      <c r="I227" s="11">
        <v>0.13200000000000001</v>
      </c>
      <c r="J227" s="11"/>
      <c r="K227" s="22">
        <v>10</v>
      </c>
      <c r="L227"/>
      <c r="M227"/>
      <c r="N227"/>
      <c r="O227"/>
      <c r="P227"/>
      <c r="Q227"/>
      <c r="R227"/>
      <c r="S227"/>
      <c r="T227"/>
      <c r="U227"/>
      <c r="V227"/>
      <c r="W227"/>
      <c r="X227"/>
      <c r="Y227"/>
      <c r="Z227"/>
      <c r="AA227"/>
      <c r="AB227"/>
      <c r="AC227"/>
      <c r="AD227"/>
    </row>
    <row r="228" spans="1:30" s="10" customFormat="1" ht="30" customHeight="1">
      <c r="A228" s="5"/>
      <c r="B228" s="5"/>
      <c r="C228" s="18">
        <v>225</v>
      </c>
      <c r="D228" s="19" t="s">
        <v>159</v>
      </c>
      <c r="E228" s="20" t="s">
        <v>160</v>
      </c>
      <c r="F228" s="20" t="s">
        <v>160</v>
      </c>
      <c r="G228" s="24" t="str">
        <f t="shared" si="3"/>
        <v>Do</v>
      </c>
      <c r="H228" s="21" t="s">
        <v>276</v>
      </c>
      <c r="I228" s="11">
        <v>0.88</v>
      </c>
      <c r="J228" s="11"/>
      <c r="K228" s="22">
        <v>45</v>
      </c>
      <c r="L228"/>
      <c r="M228"/>
      <c r="N228"/>
      <c r="O228"/>
      <c r="P228"/>
      <c r="Q228"/>
      <c r="R228"/>
      <c r="S228"/>
      <c r="T228"/>
      <c r="U228"/>
      <c r="V228"/>
      <c r="W228"/>
      <c r="X228"/>
      <c r="Y228"/>
      <c r="Z228"/>
      <c r="AA228"/>
      <c r="AB228"/>
      <c r="AC228"/>
      <c r="AD228"/>
    </row>
    <row r="229" spans="1:30" s="10" customFormat="1" ht="30" customHeight="1">
      <c r="A229" s="5"/>
      <c r="B229" s="5"/>
      <c r="C229" s="18">
        <v>226</v>
      </c>
      <c r="D229" s="19" t="s">
        <v>159</v>
      </c>
      <c r="E229" s="20" t="s">
        <v>160</v>
      </c>
      <c r="F229" s="20" t="s">
        <v>160</v>
      </c>
      <c r="G229" s="24" t="str">
        <f t="shared" si="3"/>
        <v>Do</v>
      </c>
      <c r="H229" s="21" t="s">
        <v>277</v>
      </c>
      <c r="I229" s="11">
        <v>0.8</v>
      </c>
      <c r="J229" s="11"/>
      <c r="K229" s="22">
        <v>55</v>
      </c>
      <c r="L229"/>
      <c r="M229"/>
      <c r="N229"/>
      <c r="O229"/>
      <c r="P229"/>
      <c r="Q229"/>
      <c r="R229"/>
      <c r="S229"/>
      <c r="T229"/>
      <c r="U229"/>
      <c r="V229"/>
      <c r="W229"/>
      <c r="X229"/>
      <c r="Y229"/>
      <c r="Z229"/>
      <c r="AA229"/>
      <c r="AB229"/>
      <c r="AC229"/>
      <c r="AD229"/>
    </row>
    <row r="230" spans="1:30" s="10" customFormat="1" ht="30" customHeight="1">
      <c r="A230" s="5"/>
      <c r="B230" s="5"/>
      <c r="C230" s="18">
        <v>227</v>
      </c>
      <c r="D230" s="19" t="s">
        <v>159</v>
      </c>
      <c r="E230" s="20" t="s">
        <v>160</v>
      </c>
      <c r="F230" s="20" t="s">
        <v>160</v>
      </c>
      <c r="G230" s="24" t="str">
        <f t="shared" si="3"/>
        <v>Do</v>
      </c>
      <c r="H230" s="21" t="s">
        <v>278</v>
      </c>
      <c r="I230" s="11">
        <v>0.5</v>
      </c>
      <c r="J230" s="11"/>
      <c r="K230" s="22">
        <v>38</v>
      </c>
      <c r="L230"/>
      <c r="M230"/>
      <c r="N230"/>
      <c r="O230"/>
      <c r="P230"/>
      <c r="Q230"/>
      <c r="R230"/>
      <c r="S230"/>
      <c r="T230"/>
      <c r="U230"/>
      <c r="V230"/>
      <c r="W230"/>
      <c r="X230"/>
      <c r="Y230"/>
      <c r="Z230"/>
      <c r="AA230"/>
      <c r="AB230"/>
      <c r="AC230"/>
      <c r="AD230"/>
    </row>
    <row r="231" spans="1:30" s="10" customFormat="1" ht="45" customHeight="1">
      <c r="A231" s="5"/>
      <c r="B231" s="5"/>
      <c r="C231" s="18">
        <v>228</v>
      </c>
      <c r="D231" s="19" t="s">
        <v>159</v>
      </c>
      <c r="E231" s="20" t="s">
        <v>160</v>
      </c>
      <c r="F231" s="20" t="s">
        <v>160</v>
      </c>
      <c r="G231" s="24" t="str">
        <f t="shared" si="3"/>
        <v>Do</v>
      </c>
      <c r="H231" s="21" t="s">
        <v>279</v>
      </c>
      <c r="I231" s="11">
        <v>0.3</v>
      </c>
      <c r="J231" s="11"/>
      <c r="K231" s="22">
        <v>45</v>
      </c>
      <c r="L231"/>
      <c r="M231"/>
      <c r="N231"/>
      <c r="O231"/>
      <c r="P231"/>
      <c r="Q231"/>
      <c r="R231"/>
      <c r="S231"/>
      <c r="T231"/>
      <c r="U231"/>
      <c r="V231"/>
      <c r="W231"/>
      <c r="X231"/>
      <c r="Y231"/>
      <c r="Z231"/>
      <c r="AA231"/>
      <c r="AB231"/>
      <c r="AC231"/>
      <c r="AD231"/>
    </row>
    <row r="232" spans="1:30" s="10" customFormat="1" ht="18.75" customHeight="1">
      <c r="A232" s="5"/>
      <c r="B232" s="5"/>
      <c r="C232" s="18">
        <v>229</v>
      </c>
      <c r="D232" s="19" t="s">
        <v>159</v>
      </c>
      <c r="E232" s="20" t="s">
        <v>160</v>
      </c>
      <c r="F232" s="20" t="s">
        <v>160</v>
      </c>
      <c r="G232" s="24" t="str">
        <f t="shared" si="3"/>
        <v>Do</v>
      </c>
      <c r="H232" s="21" t="s">
        <v>280</v>
      </c>
      <c r="I232" s="11">
        <v>0.28699999999999998</v>
      </c>
      <c r="J232" s="11"/>
      <c r="K232" s="22">
        <v>15</v>
      </c>
      <c r="L232"/>
      <c r="M232"/>
      <c r="N232"/>
      <c r="O232"/>
      <c r="P232"/>
      <c r="Q232"/>
      <c r="R232"/>
      <c r="S232"/>
      <c r="T232"/>
      <c r="U232"/>
      <c r="V232"/>
      <c r="W232"/>
      <c r="X232"/>
      <c r="Y232"/>
      <c r="Z232"/>
      <c r="AA232"/>
      <c r="AB232"/>
      <c r="AC232"/>
      <c r="AD232"/>
    </row>
    <row r="233" spans="1:30" s="10" customFormat="1" ht="30" customHeight="1">
      <c r="A233" s="5"/>
      <c r="B233" s="5"/>
      <c r="C233" s="18">
        <v>230</v>
      </c>
      <c r="D233" s="19" t="s">
        <v>159</v>
      </c>
      <c r="E233" s="20" t="s">
        <v>160</v>
      </c>
      <c r="F233" s="20" t="s">
        <v>160</v>
      </c>
      <c r="G233" s="24" t="str">
        <f t="shared" si="3"/>
        <v>Do</v>
      </c>
      <c r="H233" s="21" t="s">
        <v>281</v>
      </c>
      <c r="I233" s="11">
        <v>3</v>
      </c>
      <c r="J233" s="11"/>
      <c r="K233" s="22">
        <v>98.31</v>
      </c>
      <c r="L233"/>
      <c r="M233"/>
      <c r="N233"/>
      <c r="O233"/>
      <c r="P233"/>
      <c r="Q233"/>
      <c r="R233"/>
      <c r="S233"/>
      <c r="T233"/>
      <c r="U233"/>
      <c r="V233"/>
      <c r="W233"/>
      <c r="X233"/>
      <c r="Y233"/>
      <c r="Z233"/>
      <c r="AA233"/>
      <c r="AB233"/>
      <c r="AC233"/>
      <c r="AD233"/>
    </row>
    <row r="234" spans="1:30" s="10" customFormat="1" ht="30" customHeight="1">
      <c r="A234" s="5"/>
      <c r="B234" s="5"/>
      <c r="C234" s="18">
        <v>231</v>
      </c>
      <c r="D234" s="19" t="s">
        <v>159</v>
      </c>
      <c r="E234" s="20" t="s">
        <v>160</v>
      </c>
      <c r="F234" s="20" t="s">
        <v>160</v>
      </c>
      <c r="G234" s="24" t="str">
        <f t="shared" si="3"/>
        <v>Do</v>
      </c>
      <c r="H234" s="21" t="s">
        <v>282</v>
      </c>
      <c r="I234" s="11">
        <v>1.5</v>
      </c>
      <c r="J234" s="11"/>
      <c r="K234" s="22">
        <v>28</v>
      </c>
      <c r="L234"/>
      <c r="M234"/>
      <c r="N234"/>
      <c r="O234"/>
      <c r="P234"/>
      <c r="Q234"/>
      <c r="R234"/>
      <c r="S234"/>
      <c r="T234"/>
      <c r="U234"/>
      <c r="V234"/>
      <c r="W234"/>
      <c r="X234"/>
      <c r="Y234"/>
      <c r="Z234"/>
      <c r="AA234"/>
      <c r="AB234"/>
      <c r="AC234"/>
      <c r="AD234"/>
    </row>
    <row r="235" spans="1:30" s="10" customFormat="1" ht="30" customHeight="1">
      <c r="A235" s="5"/>
      <c r="B235" s="5"/>
      <c r="C235" s="18">
        <v>232</v>
      </c>
      <c r="D235" s="19" t="s">
        <v>159</v>
      </c>
      <c r="E235" s="20" t="s">
        <v>160</v>
      </c>
      <c r="F235" s="20" t="s">
        <v>160</v>
      </c>
      <c r="G235" s="24" t="str">
        <f t="shared" si="3"/>
        <v>Do</v>
      </c>
      <c r="H235" s="21" t="s">
        <v>283</v>
      </c>
      <c r="I235" s="11">
        <v>1.33</v>
      </c>
      <c r="J235" s="11"/>
      <c r="K235" s="22">
        <v>47.47</v>
      </c>
      <c r="L235"/>
      <c r="M235"/>
      <c r="N235"/>
      <c r="O235"/>
      <c r="P235"/>
      <c r="Q235"/>
      <c r="R235"/>
      <c r="S235"/>
      <c r="T235"/>
      <c r="U235"/>
      <c r="V235"/>
      <c r="W235"/>
      <c r="X235"/>
      <c r="Y235"/>
      <c r="Z235"/>
      <c r="AA235"/>
      <c r="AB235"/>
      <c r="AC235"/>
      <c r="AD235"/>
    </row>
    <row r="236" spans="1:30" s="10" customFormat="1" ht="30" customHeight="1">
      <c r="A236" s="5"/>
      <c r="B236" s="5"/>
      <c r="C236" s="18">
        <v>233</v>
      </c>
      <c r="D236" s="19" t="s">
        <v>159</v>
      </c>
      <c r="E236" s="20" t="s">
        <v>160</v>
      </c>
      <c r="F236" s="20" t="s">
        <v>160</v>
      </c>
      <c r="G236" s="24" t="str">
        <f t="shared" si="3"/>
        <v>Do</v>
      </c>
      <c r="H236" s="21" t="s">
        <v>284</v>
      </c>
      <c r="I236" s="11">
        <v>1.5</v>
      </c>
      <c r="J236" s="11"/>
      <c r="K236" s="22">
        <v>49.34</v>
      </c>
      <c r="L236"/>
      <c r="M236"/>
      <c r="N236"/>
      <c r="O236"/>
      <c r="P236"/>
      <c r="Q236"/>
      <c r="R236"/>
      <c r="S236"/>
      <c r="T236"/>
      <c r="U236"/>
      <c r="V236"/>
      <c r="W236"/>
      <c r="X236"/>
      <c r="Y236"/>
      <c r="Z236"/>
      <c r="AA236"/>
      <c r="AB236"/>
      <c r="AC236"/>
      <c r="AD236"/>
    </row>
    <row r="237" spans="1:30" s="10" customFormat="1" ht="18.75" customHeight="1">
      <c r="A237" s="5"/>
      <c r="B237" s="5"/>
      <c r="C237" s="18">
        <v>234</v>
      </c>
      <c r="D237" s="19" t="s">
        <v>159</v>
      </c>
      <c r="E237" s="20" t="s">
        <v>160</v>
      </c>
      <c r="F237" s="20" t="s">
        <v>160</v>
      </c>
      <c r="G237" s="24" t="str">
        <f t="shared" si="3"/>
        <v>Do</v>
      </c>
      <c r="H237" s="21" t="s">
        <v>285</v>
      </c>
      <c r="I237" s="44">
        <v>0.89500000000000002</v>
      </c>
      <c r="J237" s="11"/>
      <c r="K237" s="22">
        <v>61.87</v>
      </c>
      <c r="L237"/>
      <c r="M237"/>
      <c r="N237"/>
      <c r="O237"/>
      <c r="P237"/>
      <c r="Q237"/>
      <c r="R237"/>
      <c r="S237"/>
      <c r="T237"/>
      <c r="U237"/>
      <c r="V237"/>
      <c r="W237"/>
      <c r="X237"/>
      <c r="Y237"/>
      <c r="Z237"/>
      <c r="AA237"/>
      <c r="AB237"/>
      <c r="AC237"/>
      <c r="AD237"/>
    </row>
    <row r="238" spans="1:30" s="10" customFormat="1" ht="30" customHeight="1">
      <c r="A238" s="5"/>
      <c r="B238" s="5"/>
      <c r="C238" s="18">
        <v>235</v>
      </c>
      <c r="D238" s="19" t="s">
        <v>159</v>
      </c>
      <c r="E238" s="20" t="s">
        <v>160</v>
      </c>
      <c r="F238" s="20" t="s">
        <v>160</v>
      </c>
      <c r="G238" s="24" t="str">
        <f t="shared" si="3"/>
        <v>Do</v>
      </c>
      <c r="H238" s="21" t="s">
        <v>286</v>
      </c>
      <c r="I238" s="44">
        <v>5.03</v>
      </c>
      <c r="J238" s="11"/>
      <c r="K238" s="22">
        <v>224.25</v>
      </c>
      <c r="L238"/>
      <c r="M238"/>
      <c r="N238"/>
      <c r="O238"/>
      <c r="P238"/>
      <c r="Q238"/>
      <c r="R238"/>
      <c r="S238"/>
      <c r="T238"/>
      <c r="U238"/>
      <c r="V238"/>
      <c r="W238"/>
      <c r="X238"/>
      <c r="Y238"/>
      <c r="Z238"/>
      <c r="AA238"/>
      <c r="AB238"/>
      <c r="AC238"/>
      <c r="AD238"/>
    </row>
    <row r="239" spans="1:30" s="10" customFormat="1" ht="18.75" customHeight="1">
      <c r="A239" s="5"/>
      <c r="B239" s="5"/>
      <c r="C239" s="18">
        <v>236</v>
      </c>
      <c r="D239" s="19" t="s">
        <v>159</v>
      </c>
      <c r="E239" s="20" t="s">
        <v>160</v>
      </c>
      <c r="F239" s="20" t="s">
        <v>160</v>
      </c>
      <c r="G239" s="24" t="str">
        <f t="shared" si="3"/>
        <v>Do</v>
      </c>
      <c r="H239" s="21" t="s">
        <v>287</v>
      </c>
      <c r="I239" s="44">
        <v>1.42</v>
      </c>
      <c r="J239" s="11"/>
      <c r="K239" s="22">
        <v>19.98</v>
      </c>
      <c r="L239"/>
      <c r="M239"/>
      <c r="N239"/>
      <c r="O239"/>
      <c r="P239"/>
      <c r="Q239"/>
      <c r="R239"/>
      <c r="S239"/>
      <c r="T239"/>
      <c r="U239"/>
      <c r="V239"/>
      <c r="W239"/>
      <c r="X239"/>
      <c r="Y239"/>
      <c r="Z239"/>
      <c r="AA239"/>
      <c r="AB239"/>
      <c r="AC239"/>
      <c r="AD239"/>
    </row>
    <row r="240" spans="1:30" s="10" customFormat="1" ht="18.75" customHeight="1">
      <c r="A240" s="5"/>
      <c r="B240" s="5"/>
      <c r="C240" s="18">
        <v>237</v>
      </c>
      <c r="D240" s="19" t="s">
        <v>159</v>
      </c>
      <c r="E240" s="20" t="s">
        <v>160</v>
      </c>
      <c r="F240" s="20" t="s">
        <v>160</v>
      </c>
      <c r="G240" s="24" t="str">
        <f t="shared" si="3"/>
        <v>Do</v>
      </c>
      <c r="H240" s="21" t="s">
        <v>288</v>
      </c>
      <c r="I240" s="44">
        <v>5</v>
      </c>
      <c r="J240" s="11"/>
      <c r="K240" s="22">
        <v>110.36</v>
      </c>
      <c r="L240"/>
      <c r="M240"/>
      <c r="N240"/>
      <c r="O240"/>
      <c r="P240"/>
      <c r="Q240"/>
      <c r="R240"/>
      <c r="S240"/>
      <c r="T240"/>
      <c r="U240"/>
      <c r="V240"/>
      <c r="W240"/>
      <c r="X240"/>
      <c r="Y240"/>
      <c r="Z240"/>
      <c r="AA240"/>
      <c r="AB240"/>
      <c r="AC240"/>
      <c r="AD240"/>
    </row>
    <row r="241" spans="1:30" s="10" customFormat="1" ht="30" customHeight="1">
      <c r="A241" s="5"/>
      <c r="B241" s="5"/>
      <c r="C241" s="18">
        <v>238</v>
      </c>
      <c r="D241" s="19" t="s">
        <v>159</v>
      </c>
      <c r="E241" s="20" t="s">
        <v>160</v>
      </c>
      <c r="F241" s="20" t="s">
        <v>160</v>
      </c>
      <c r="G241" s="24" t="str">
        <f t="shared" si="3"/>
        <v>Do</v>
      </c>
      <c r="H241" s="21" t="s">
        <v>289</v>
      </c>
      <c r="I241" s="44">
        <v>3.4</v>
      </c>
      <c r="J241" s="11"/>
      <c r="K241" s="22">
        <v>47.76</v>
      </c>
      <c r="L241"/>
      <c r="M241"/>
      <c r="N241"/>
      <c r="O241"/>
      <c r="P241"/>
      <c r="Q241"/>
      <c r="R241"/>
      <c r="S241"/>
      <c r="T241"/>
      <c r="U241"/>
      <c r="V241"/>
      <c r="W241"/>
      <c r="X241"/>
      <c r="Y241"/>
      <c r="Z241"/>
      <c r="AA241"/>
      <c r="AB241"/>
      <c r="AC241"/>
      <c r="AD241"/>
    </row>
    <row r="242" spans="1:30" s="10" customFormat="1" ht="18.75" customHeight="1">
      <c r="A242" s="5"/>
      <c r="B242" s="5"/>
      <c r="C242" s="18">
        <v>239</v>
      </c>
      <c r="D242" s="19" t="s">
        <v>159</v>
      </c>
      <c r="E242" s="20" t="s">
        <v>160</v>
      </c>
      <c r="F242" s="20" t="s">
        <v>160</v>
      </c>
      <c r="G242" s="24" t="str">
        <f t="shared" si="3"/>
        <v>Do</v>
      </c>
      <c r="H242" s="21" t="s">
        <v>290</v>
      </c>
      <c r="I242" s="44">
        <v>6.5</v>
      </c>
      <c r="J242" s="11"/>
      <c r="K242" s="22">
        <v>76.260000000000005</v>
      </c>
      <c r="L242"/>
      <c r="M242"/>
      <c r="N242"/>
      <c r="O242"/>
      <c r="P242"/>
      <c r="Q242"/>
      <c r="R242"/>
      <c r="S242"/>
      <c r="T242"/>
      <c r="U242"/>
      <c r="V242"/>
      <c r="W242"/>
      <c r="X242"/>
      <c r="Y242"/>
      <c r="Z242"/>
      <c r="AA242"/>
      <c r="AB242"/>
      <c r="AC242"/>
      <c r="AD242"/>
    </row>
    <row r="243" spans="1:30" s="10" customFormat="1" ht="30" customHeight="1">
      <c r="A243" s="5"/>
      <c r="B243" s="5"/>
      <c r="C243" s="18">
        <v>240</v>
      </c>
      <c r="D243" s="19" t="s">
        <v>159</v>
      </c>
      <c r="E243" s="20" t="s">
        <v>160</v>
      </c>
      <c r="F243" s="20" t="s">
        <v>160</v>
      </c>
      <c r="G243" s="24" t="str">
        <f t="shared" si="3"/>
        <v>Do</v>
      </c>
      <c r="H243" s="21" t="s">
        <v>291</v>
      </c>
      <c r="I243" s="44">
        <v>1.9</v>
      </c>
      <c r="J243" s="11"/>
      <c r="K243" s="22">
        <v>55.33</v>
      </c>
      <c r="L243"/>
      <c r="M243"/>
      <c r="N243"/>
      <c r="O243"/>
      <c r="P243"/>
      <c r="Q243"/>
      <c r="R243"/>
      <c r="S243"/>
      <c r="T243"/>
      <c r="U243"/>
      <c r="V243"/>
      <c r="W243"/>
      <c r="X243"/>
      <c r="Y243"/>
      <c r="Z243"/>
      <c r="AA243"/>
      <c r="AB243"/>
      <c r="AC243"/>
      <c r="AD243"/>
    </row>
    <row r="244" spans="1:30" s="10" customFormat="1" ht="18.75" customHeight="1">
      <c r="A244" s="5"/>
      <c r="B244" s="5"/>
      <c r="C244" s="18">
        <v>241</v>
      </c>
      <c r="D244" s="19" t="s">
        <v>159</v>
      </c>
      <c r="E244" s="20" t="s">
        <v>160</v>
      </c>
      <c r="F244" s="20" t="s">
        <v>160</v>
      </c>
      <c r="G244" s="24" t="str">
        <f t="shared" si="3"/>
        <v>Do</v>
      </c>
      <c r="H244" s="21" t="s">
        <v>292</v>
      </c>
      <c r="I244" s="44">
        <v>0.6</v>
      </c>
      <c r="J244" s="11"/>
      <c r="K244" s="22">
        <v>72.8</v>
      </c>
      <c r="L244"/>
      <c r="M244"/>
      <c r="N244"/>
      <c r="O244"/>
      <c r="P244"/>
      <c r="Q244"/>
      <c r="R244"/>
      <c r="S244"/>
      <c r="T244"/>
      <c r="U244"/>
      <c r="V244"/>
      <c r="W244"/>
      <c r="X244"/>
      <c r="Y244"/>
      <c r="Z244"/>
      <c r="AA244"/>
      <c r="AB244"/>
      <c r="AC244"/>
      <c r="AD244"/>
    </row>
    <row r="245" spans="1:30" s="10" customFormat="1" ht="18.75" customHeight="1">
      <c r="A245" s="5"/>
      <c r="B245" s="5"/>
      <c r="C245" s="18">
        <v>242</v>
      </c>
      <c r="D245" s="19" t="s">
        <v>159</v>
      </c>
      <c r="E245" s="20" t="s">
        <v>160</v>
      </c>
      <c r="F245" s="20" t="s">
        <v>160</v>
      </c>
      <c r="G245" s="24" t="str">
        <f t="shared" si="3"/>
        <v>Do</v>
      </c>
      <c r="H245" s="21" t="s">
        <v>293</v>
      </c>
      <c r="I245" s="44">
        <v>4.5199999999999996</v>
      </c>
      <c r="J245" s="11"/>
      <c r="K245" s="22">
        <v>40.520000000000003</v>
      </c>
      <c r="L245"/>
      <c r="M245"/>
      <c r="N245"/>
      <c r="O245"/>
      <c r="P245"/>
      <c r="Q245"/>
      <c r="R245"/>
      <c r="S245"/>
      <c r="T245"/>
      <c r="U245"/>
      <c r="V245"/>
      <c r="W245"/>
      <c r="X245"/>
      <c r="Y245"/>
      <c r="Z245"/>
      <c r="AA245"/>
      <c r="AB245"/>
      <c r="AC245"/>
      <c r="AD245"/>
    </row>
    <row r="246" spans="1:30" s="10" customFormat="1" ht="30" customHeight="1">
      <c r="A246" s="5"/>
      <c r="B246" s="5"/>
      <c r="C246" s="18">
        <v>243</v>
      </c>
      <c r="D246" s="19" t="s">
        <v>159</v>
      </c>
      <c r="E246" s="20" t="s">
        <v>160</v>
      </c>
      <c r="F246" s="20" t="s">
        <v>160</v>
      </c>
      <c r="G246" s="24" t="str">
        <f t="shared" si="3"/>
        <v>Do</v>
      </c>
      <c r="H246" s="21" t="s">
        <v>294</v>
      </c>
      <c r="I246" s="44">
        <v>1.2</v>
      </c>
      <c r="J246" s="11"/>
      <c r="K246" s="22">
        <v>106.86</v>
      </c>
      <c r="L246"/>
      <c r="M246"/>
      <c r="N246"/>
      <c r="O246"/>
      <c r="P246"/>
      <c r="Q246"/>
      <c r="R246"/>
      <c r="S246"/>
      <c r="T246"/>
      <c r="U246"/>
      <c r="V246"/>
      <c r="W246"/>
      <c r="X246"/>
      <c r="Y246"/>
      <c r="Z246"/>
      <c r="AA246"/>
      <c r="AB246"/>
      <c r="AC246"/>
      <c r="AD246"/>
    </row>
    <row r="247" spans="1:30" s="10" customFormat="1" ht="30" customHeight="1">
      <c r="A247" s="5"/>
      <c r="B247" s="5"/>
      <c r="C247" s="18">
        <v>244</v>
      </c>
      <c r="D247" s="19" t="s">
        <v>159</v>
      </c>
      <c r="E247" s="20" t="s">
        <v>160</v>
      </c>
      <c r="F247" s="20" t="s">
        <v>160</v>
      </c>
      <c r="G247" s="24" t="str">
        <f t="shared" si="3"/>
        <v>Do</v>
      </c>
      <c r="H247" s="21" t="s">
        <v>295</v>
      </c>
      <c r="I247" s="44">
        <v>3.7</v>
      </c>
      <c r="J247" s="11"/>
      <c r="K247" s="22">
        <v>52.73</v>
      </c>
      <c r="L247"/>
      <c r="M247"/>
      <c r="N247"/>
      <c r="O247"/>
      <c r="P247"/>
      <c r="Q247"/>
      <c r="R247"/>
      <c r="S247"/>
      <c r="T247"/>
      <c r="U247"/>
      <c r="V247"/>
      <c r="W247"/>
      <c r="X247"/>
      <c r="Y247"/>
      <c r="Z247"/>
      <c r="AA247"/>
      <c r="AB247"/>
      <c r="AC247"/>
      <c r="AD247"/>
    </row>
    <row r="248" spans="1:30" s="10" customFormat="1" ht="30" customHeight="1">
      <c r="A248" s="5"/>
      <c r="B248" s="5"/>
      <c r="C248" s="18">
        <v>245</v>
      </c>
      <c r="D248" s="19" t="s">
        <v>159</v>
      </c>
      <c r="E248" s="20" t="s">
        <v>160</v>
      </c>
      <c r="F248" s="20" t="s">
        <v>160</v>
      </c>
      <c r="G248" s="24" t="str">
        <f t="shared" si="3"/>
        <v>Do</v>
      </c>
      <c r="H248" s="21" t="s">
        <v>296</v>
      </c>
      <c r="I248" s="45">
        <v>3</v>
      </c>
      <c r="J248" s="11"/>
      <c r="K248" s="22">
        <v>37.4</v>
      </c>
      <c r="L248"/>
      <c r="M248"/>
      <c r="N248"/>
      <c r="O248"/>
      <c r="P248"/>
      <c r="Q248"/>
      <c r="R248"/>
      <c r="S248"/>
      <c r="T248"/>
      <c r="U248"/>
      <c r="V248"/>
      <c r="W248"/>
      <c r="X248"/>
      <c r="Y248"/>
      <c r="Z248"/>
      <c r="AA248"/>
      <c r="AB248"/>
      <c r="AC248"/>
      <c r="AD248"/>
    </row>
    <row r="249" spans="1:30" s="10" customFormat="1" ht="30" customHeight="1">
      <c r="A249" s="5"/>
      <c r="B249" s="5"/>
      <c r="C249" s="18">
        <v>246</v>
      </c>
      <c r="D249" s="19" t="s">
        <v>159</v>
      </c>
      <c r="E249" s="20" t="s">
        <v>160</v>
      </c>
      <c r="F249" s="20" t="s">
        <v>160</v>
      </c>
      <c r="G249" s="24" t="str">
        <f t="shared" si="3"/>
        <v>Do</v>
      </c>
      <c r="H249" s="21" t="s">
        <v>297</v>
      </c>
      <c r="I249" s="45">
        <v>1.2</v>
      </c>
      <c r="J249" s="11"/>
      <c r="K249" s="22">
        <v>13</v>
      </c>
      <c r="L249"/>
      <c r="M249"/>
      <c r="N249"/>
      <c r="O249"/>
      <c r="P249"/>
      <c r="Q249"/>
      <c r="R249"/>
      <c r="S249"/>
      <c r="T249"/>
      <c r="U249"/>
      <c r="V249"/>
      <c r="W249"/>
      <c r="X249"/>
      <c r="Y249"/>
      <c r="Z249"/>
      <c r="AA249"/>
      <c r="AB249"/>
      <c r="AC249"/>
      <c r="AD249"/>
    </row>
    <row r="250" spans="1:30" s="10" customFormat="1" ht="30" customHeight="1">
      <c r="A250" s="5"/>
      <c r="B250" s="5"/>
      <c r="C250" s="18">
        <v>247</v>
      </c>
      <c r="D250" s="19" t="s">
        <v>159</v>
      </c>
      <c r="E250" s="20" t="s">
        <v>160</v>
      </c>
      <c r="F250" s="20" t="s">
        <v>160</v>
      </c>
      <c r="G250" s="24" t="str">
        <f t="shared" si="3"/>
        <v>Do</v>
      </c>
      <c r="H250" s="21" t="s">
        <v>298</v>
      </c>
      <c r="I250" s="45">
        <v>2.165</v>
      </c>
      <c r="J250" s="11"/>
      <c r="K250" s="22">
        <v>39.5</v>
      </c>
      <c r="L250"/>
      <c r="M250"/>
      <c r="N250"/>
      <c r="O250"/>
      <c r="P250"/>
      <c r="Q250"/>
      <c r="R250"/>
      <c r="S250"/>
      <c r="T250"/>
      <c r="U250"/>
      <c r="V250"/>
      <c r="W250"/>
      <c r="X250"/>
      <c r="Y250"/>
      <c r="Z250"/>
      <c r="AA250"/>
      <c r="AB250"/>
      <c r="AC250"/>
      <c r="AD250"/>
    </row>
    <row r="251" spans="1:30" s="10" customFormat="1" ht="30" customHeight="1">
      <c r="A251" s="5"/>
      <c r="B251" s="5"/>
      <c r="C251" s="18">
        <v>248</v>
      </c>
      <c r="D251" s="19" t="s">
        <v>159</v>
      </c>
      <c r="E251" s="20" t="s">
        <v>160</v>
      </c>
      <c r="F251" s="20" t="s">
        <v>160</v>
      </c>
      <c r="G251" s="24" t="str">
        <f t="shared" si="3"/>
        <v>Do</v>
      </c>
      <c r="H251" s="21" t="s">
        <v>299</v>
      </c>
      <c r="I251" s="45">
        <v>1.6479999999999999</v>
      </c>
      <c r="J251" s="11"/>
      <c r="K251" s="22">
        <v>20</v>
      </c>
      <c r="L251"/>
      <c r="M251"/>
      <c r="N251"/>
      <c r="O251"/>
      <c r="P251"/>
      <c r="Q251"/>
      <c r="R251"/>
      <c r="S251"/>
      <c r="T251"/>
      <c r="U251"/>
      <c r="V251"/>
      <c r="W251"/>
      <c r="X251"/>
      <c r="Y251"/>
      <c r="Z251"/>
      <c r="AA251"/>
      <c r="AB251"/>
      <c r="AC251"/>
      <c r="AD251"/>
    </row>
    <row r="252" spans="1:30" s="10" customFormat="1" ht="30" customHeight="1">
      <c r="A252" s="5"/>
      <c r="B252" s="5"/>
      <c r="C252" s="18">
        <v>249</v>
      </c>
      <c r="D252" s="19" t="s">
        <v>159</v>
      </c>
      <c r="E252" s="20" t="s">
        <v>160</v>
      </c>
      <c r="F252" s="20" t="s">
        <v>160</v>
      </c>
      <c r="G252" s="24" t="str">
        <f t="shared" si="3"/>
        <v>Do</v>
      </c>
      <c r="H252" s="21" t="s">
        <v>300</v>
      </c>
      <c r="I252" s="45">
        <v>2.35</v>
      </c>
      <c r="J252" s="11"/>
      <c r="K252" s="22">
        <v>34</v>
      </c>
      <c r="L252"/>
      <c r="M252"/>
      <c r="N252"/>
      <c r="O252"/>
      <c r="P252"/>
      <c r="Q252"/>
      <c r="R252"/>
      <c r="S252"/>
      <c r="T252"/>
      <c r="U252"/>
      <c r="V252"/>
      <c r="W252"/>
      <c r="X252"/>
      <c r="Y252"/>
      <c r="Z252"/>
      <c r="AA252"/>
      <c r="AB252"/>
      <c r="AC252"/>
      <c r="AD252"/>
    </row>
    <row r="253" spans="1:30" s="10" customFormat="1" ht="30" customHeight="1">
      <c r="A253" s="5"/>
      <c r="B253" s="5"/>
      <c r="C253" s="18">
        <v>250</v>
      </c>
      <c r="D253" s="19" t="s">
        <v>159</v>
      </c>
      <c r="E253" s="20" t="s">
        <v>160</v>
      </c>
      <c r="F253" s="20" t="s">
        <v>160</v>
      </c>
      <c r="G253" s="24" t="str">
        <f t="shared" si="3"/>
        <v>Do</v>
      </c>
      <c r="H253" s="21" t="s">
        <v>301</v>
      </c>
      <c r="I253" s="45">
        <v>1.63</v>
      </c>
      <c r="J253" s="11"/>
      <c r="K253" s="22">
        <v>21.5</v>
      </c>
      <c r="L253"/>
      <c r="M253"/>
      <c r="N253"/>
      <c r="O253"/>
      <c r="P253"/>
      <c r="Q253"/>
      <c r="R253"/>
      <c r="S253"/>
      <c r="T253"/>
      <c r="U253"/>
      <c r="V253"/>
      <c r="W253"/>
      <c r="X253"/>
      <c r="Y253"/>
      <c r="Z253"/>
      <c r="AA253"/>
      <c r="AB253"/>
      <c r="AC253"/>
      <c r="AD253"/>
    </row>
    <row r="254" spans="1:30" s="10" customFormat="1" ht="30" customHeight="1">
      <c r="A254" s="5"/>
      <c r="B254" s="5"/>
      <c r="C254" s="18">
        <v>251</v>
      </c>
      <c r="D254" s="19" t="s">
        <v>159</v>
      </c>
      <c r="E254" s="20" t="s">
        <v>160</v>
      </c>
      <c r="F254" s="20" t="s">
        <v>160</v>
      </c>
      <c r="G254" s="24" t="str">
        <f t="shared" si="3"/>
        <v>Do</v>
      </c>
      <c r="H254" s="21" t="s">
        <v>302</v>
      </c>
      <c r="I254" s="45">
        <v>1.2</v>
      </c>
      <c r="J254" s="11"/>
      <c r="K254" s="22">
        <v>15.38</v>
      </c>
      <c r="L254"/>
      <c r="M254"/>
      <c r="N254"/>
      <c r="O254"/>
      <c r="P254"/>
      <c r="Q254"/>
      <c r="R254"/>
      <c r="S254"/>
      <c r="T254"/>
      <c r="U254"/>
      <c r="V254"/>
      <c r="W254"/>
      <c r="X254"/>
      <c r="Y254"/>
      <c r="Z254"/>
      <c r="AA254"/>
      <c r="AB254"/>
      <c r="AC254"/>
      <c r="AD254"/>
    </row>
    <row r="255" spans="1:30" s="10" customFormat="1" ht="45" customHeight="1">
      <c r="A255" s="5"/>
      <c r="B255" s="5"/>
      <c r="C255" s="18">
        <v>252</v>
      </c>
      <c r="D255" s="19" t="s">
        <v>159</v>
      </c>
      <c r="E255" s="20" t="s">
        <v>160</v>
      </c>
      <c r="F255" s="20" t="s">
        <v>160</v>
      </c>
      <c r="G255" s="24" t="str">
        <f t="shared" si="3"/>
        <v>Do</v>
      </c>
      <c r="H255" s="21" t="s">
        <v>303</v>
      </c>
      <c r="I255" s="45">
        <v>1.1459999999999999</v>
      </c>
      <c r="J255" s="11"/>
      <c r="K255" s="22">
        <v>13.5</v>
      </c>
      <c r="L255"/>
      <c r="M255"/>
      <c r="N255"/>
      <c r="O255"/>
      <c r="P255"/>
      <c r="Q255"/>
      <c r="R255"/>
      <c r="S255"/>
      <c r="T255"/>
      <c r="U255"/>
      <c r="V255"/>
      <c r="W255"/>
      <c r="X255"/>
      <c r="Y255"/>
      <c r="Z255"/>
      <c r="AA255"/>
      <c r="AB255"/>
      <c r="AC255"/>
      <c r="AD255"/>
    </row>
    <row r="256" spans="1:30" s="10" customFormat="1" ht="30" customHeight="1">
      <c r="A256" s="5"/>
      <c r="B256" s="5"/>
      <c r="C256" s="18">
        <v>253</v>
      </c>
      <c r="D256" s="19" t="s">
        <v>159</v>
      </c>
      <c r="E256" s="20" t="s">
        <v>160</v>
      </c>
      <c r="F256" s="20" t="s">
        <v>160</v>
      </c>
      <c r="G256" s="24" t="str">
        <f t="shared" si="3"/>
        <v>Do</v>
      </c>
      <c r="H256" s="21" t="s">
        <v>304</v>
      </c>
      <c r="I256" s="45">
        <v>0.48</v>
      </c>
      <c r="J256" s="11"/>
      <c r="K256" s="22">
        <v>7</v>
      </c>
      <c r="L256"/>
      <c r="M256"/>
      <c r="N256"/>
      <c r="O256"/>
      <c r="P256"/>
      <c r="Q256"/>
      <c r="R256"/>
      <c r="S256"/>
      <c r="T256"/>
      <c r="U256"/>
      <c r="V256"/>
      <c r="W256"/>
      <c r="X256"/>
      <c r="Y256"/>
      <c r="Z256"/>
      <c r="AA256"/>
      <c r="AB256"/>
      <c r="AC256"/>
      <c r="AD256"/>
    </row>
    <row r="257" spans="1:30" s="10" customFormat="1" ht="30" customHeight="1">
      <c r="A257" s="5"/>
      <c r="B257" s="5"/>
      <c r="C257" s="18">
        <v>254</v>
      </c>
      <c r="D257" s="19" t="s">
        <v>159</v>
      </c>
      <c r="E257" s="20" t="s">
        <v>160</v>
      </c>
      <c r="F257" s="20" t="s">
        <v>160</v>
      </c>
      <c r="G257" s="24" t="str">
        <f t="shared" si="3"/>
        <v>Do</v>
      </c>
      <c r="H257" s="21" t="s">
        <v>305</v>
      </c>
      <c r="I257" s="45">
        <v>0.59</v>
      </c>
      <c r="J257" s="11"/>
      <c r="K257" s="22">
        <v>8</v>
      </c>
      <c r="L257"/>
      <c r="M257"/>
      <c r="N257"/>
      <c r="O257"/>
      <c r="P257"/>
      <c r="Q257"/>
      <c r="R257"/>
      <c r="S257"/>
      <c r="T257"/>
      <c r="U257"/>
      <c r="V257"/>
      <c r="W257"/>
      <c r="X257"/>
      <c r="Y257"/>
      <c r="Z257"/>
      <c r="AA257"/>
      <c r="AB257"/>
      <c r="AC257"/>
      <c r="AD257"/>
    </row>
    <row r="258" spans="1:30" s="10" customFormat="1" ht="30" customHeight="1">
      <c r="A258" s="5"/>
      <c r="B258" s="5"/>
      <c r="C258" s="18">
        <v>255</v>
      </c>
      <c r="D258" s="19" t="s">
        <v>159</v>
      </c>
      <c r="E258" s="20" t="s">
        <v>160</v>
      </c>
      <c r="F258" s="20" t="s">
        <v>160</v>
      </c>
      <c r="G258" s="24" t="str">
        <f t="shared" si="3"/>
        <v>Do</v>
      </c>
      <c r="H258" s="21" t="s">
        <v>306</v>
      </c>
      <c r="I258" s="45">
        <v>0.42</v>
      </c>
      <c r="J258" s="11"/>
      <c r="K258" s="22">
        <v>5</v>
      </c>
      <c r="L258"/>
      <c r="M258"/>
      <c r="N258"/>
      <c r="O258"/>
      <c r="P258"/>
      <c r="Q258"/>
      <c r="R258"/>
      <c r="S258"/>
      <c r="T258"/>
      <c r="U258"/>
      <c r="V258"/>
      <c r="W258"/>
      <c r="X258"/>
      <c r="Y258"/>
      <c r="Z258"/>
      <c r="AA258"/>
      <c r="AB258"/>
      <c r="AC258"/>
      <c r="AD258"/>
    </row>
    <row r="259" spans="1:30" s="10" customFormat="1" ht="30" customHeight="1">
      <c r="A259" s="5"/>
      <c r="B259" s="5"/>
      <c r="C259" s="18">
        <v>256</v>
      </c>
      <c r="D259" s="19" t="s">
        <v>159</v>
      </c>
      <c r="E259" s="20" t="s">
        <v>160</v>
      </c>
      <c r="F259" s="20" t="s">
        <v>160</v>
      </c>
      <c r="G259" s="24" t="str">
        <f t="shared" si="3"/>
        <v>Do</v>
      </c>
      <c r="H259" s="21" t="s">
        <v>307</v>
      </c>
      <c r="I259" s="45">
        <v>0.45</v>
      </c>
      <c r="J259" s="11"/>
      <c r="K259" s="22">
        <v>7</v>
      </c>
      <c r="L259"/>
      <c r="M259"/>
      <c r="N259"/>
      <c r="O259"/>
      <c r="P259"/>
      <c r="Q259"/>
      <c r="R259"/>
      <c r="S259"/>
      <c r="T259"/>
      <c r="U259"/>
      <c r="V259"/>
      <c r="W259"/>
      <c r="X259"/>
      <c r="Y259"/>
      <c r="Z259"/>
      <c r="AA259"/>
      <c r="AB259"/>
      <c r="AC259"/>
      <c r="AD259"/>
    </row>
    <row r="260" spans="1:30" s="10" customFormat="1" ht="30" customHeight="1">
      <c r="A260" s="5"/>
      <c r="B260" s="5"/>
      <c r="C260" s="18">
        <v>257</v>
      </c>
      <c r="D260" s="19" t="s">
        <v>159</v>
      </c>
      <c r="E260" s="20" t="s">
        <v>160</v>
      </c>
      <c r="F260" s="20" t="s">
        <v>160</v>
      </c>
      <c r="G260" s="24" t="str">
        <f t="shared" si="3"/>
        <v>Do</v>
      </c>
      <c r="H260" s="21" t="s">
        <v>308</v>
      </c>
      <c r="I260" s="45">
        <v>0.5</v>
      </c>
      <c r="J260" s="11"/>
      <c r="K260" s="22">
        <v>6.5</v>
      </c>
      <c r="L260"/>
      <c r="M260"/>
      <c r="N260"/>
      <c r="O260"/>
      <c r="P260"/>
      <c r="Q260"/>
      <c r="R260"/>
      <c r="S260"/>
      <c r="T260"/>
      <c r="U260"/>
      <c r="V260"/>
      <c r="W260"/>
      <c r="X260"/>
      <c r="Y260"/>
      <c r="Z260"/>
      <c r="AA260"/>
      <c r="AB260"/>
      <c r="AC260"/>
      <c r="AD260"/>
    </row>
    <row r="261" spans="1:30" s="10" customFormat="1" ht="30" customHeight="1">
      <c r="A261" s="5"/>
      <c r="B261" s="5"/>
      <c r="C261" s="18">
        <v>258</v>
      </c>
      <c r="D261" s="19" t="s">
        <v>159</v>
      </c>
      <c r="E261" s="20" t="s">
        <v>160</v>
      </c>
      <c r="F261" s="20" t="s">
        <v>160</v>
      </c>
      <c r="G261" s="24" t="str">
        <f t="shared" si="3"/>
        <v>Do</v>
      </c>
      <c r="H261" s="21" t="s">
        <v>309</v>
      </c>
      <c r="I261" s="45">
        <v>0.59499999999999997</v>
      </c>
      <c r="J261" s="11"/>
      <c r="K261" s="22">
        <v>8</v>
      </c>
      <c r="L261"/>
      <c r="M261"/>
      <c r="N261"/>
      <c r="O261"/>
      <c r="P261"/>
      <c r="Q261"/>
      <c r="R261"/>
      <c r="S261"/>
      <c r="T261"/>
      <c r="U261"/>
      <c r="V261"/>
      <c r="W261"/>
      <c r="X261"/>
      <c r="Y261"/>
      <c r="Z261"/>
      <c r="AA261"/>
      <c r="AB261"/>
      <c r="AC261"/>
      <c r="AD261"/>
    </row>
    <row r="262" spans="1:30" s="10" customFormat="1" ht="30" customHeight="1">
      <c r="A262" s="5"/>
      <c r="B262" s="5"/>
      <c r="C262" s="18">
        <v>259</v>
      </c>
      <c r="D262" s="19" t="s">
        <v>159</v>
      </c>
      <c r="E262" s="20" t="s">
        <v>160</v>
      </c>
      <c r="F262" s="20" t="s">
        <v>160</v>
      </c>
      <c r="G262" s="24" t="str">
        <f t="shared" ref="G262:G325" si="4">IF(F262=F261,"Do",F262)</f>
        <v>Do</v>
      </c>
      <c r="H262" s="21" t="s">
        <v>310</v>
      </c>
      <c r="I262" s="45">
        <v>1.3140000000000001</v>
      </c>
      <c r="J262" s="11"/>
      <c r="K262" s="22">
        <v>18</v>
      </c>
      <c r="L262"/>
      <c r="M262"/>
      <c r="N262"/>
      <c r="O262"/>
      <c r="P262"/>
      <c r="Q262"/>
      <c r="R262"/>
      <c r="S262"/>
      <c r="T262"/>
      <c r="U262"/>
      <c r="V262"/>
      <c r="W262"/>
      <c r="X262"/>
      <c r="Y262"/>
      <c r="Z262"/>
      <c r="AA262"/>
      <c r="AB262"/>
      <c r="AC262"/>
      <c r="AD262"/>
    </row>
    <row r="263" spans="1:30" s="10" customFormat="1" ht="45" customHeight="1">
      <c r="A263" s="5"/>
      <c r="B263" s="5"/>
      <c r="C263" s="18">
        <v>260</v>
      </c>
      <c r="D263" s="19" t="s">
        <v>159</v>
      </c>
      <c r="E263" s="20" t="s">
        <v>160</v>
      </c>
      <c r="F263" s="20" t="s">
        <v>160</v>
      </c>
      <c r="G263" s="24" t="str">
        <f t="shared" si="4"/>
        <v>Do</v>
      </c>
      <c r="H263" s="21" t="s">
        <v>311</v>
      </c>
      <c r="I263" s="45">
        <v>0.94499999999999995</v>
      </c>
      <c r="J263" s="11"/>
      <c r="K263" s="22">
        <v>18.71</v>
      </c>
      <c r="L263"/>
      <c r="M263"/>
      <c r="N263"/>
      <c r="O263"/>
      <c r="P263"/>
      <c r="Q263"/>
      <c r="R263"/>
      <c r="S263"/>
      <c r="T263"/>
      <c r="U263"/>
      <c r="V263"/>
      <c r="W263"/>
      <c r="X263"/>
      <c r="Y263"/>
      <c r="Z263"/>
      <c r="AA263"/>
      <c r="AB263"/>
      <c r="AC263"/>
      <c r="AD263"/>
    </row>
    <row r="264" spans="1:30" s="10" customFormat="1" ht="30" customHeight="1">
      <c r="A264" s="5"/>
      <c r="B264" s="5"/>
      <c r="C264" s="18">
        <v>261</v>
      </c>
      <c r="D264" s="19" t="s">
        <v>159</v>
      </c>
      <c r="E264" s="20" t="s">
        <v>160</v>
      </c>
      <c r="F264" s="20" t="s">
        <v>160</v>
      </c>
      <c r="G264" s="24" t="str">
        <f t="shared" si="4"/>
        <v>Do</v>
      </c>
      <c r="H264" s="21" t="s">
        <v>312</v>
      </c>
      <c r="I264" s="45">
        <v>0.245</v>
      </c>
      <c r="J264" s="11"/>
      <c r="K264" s="22">
        <v>4.29</v>
      </c>
      <c r="L264"/>
      <c r="M264"/>
      <c r="N264"/>
      <c r="O264"/>
      <c r="P264"/>
      <c r="Q264"/>
      <c r="R264"/>
      <c r="S264"/>
      <c r="T264"/>
      <c r="U264"/>
      <c r="V264"/>
      <c r="W264"/>
      <c r="X264"/>
      <c r="Y264"/>
      <c r="Z264"/>
      <c r="AA264"/>
      <c r="AB264"/>
      <c r="AC264"/>
      <c r="AD264"/>
    </row>
    <row r="265" spans="1:30" s="10" customFormat="1" ht="30" customHeight="1">
      <c r="A265" s="5"/>
      <c r="B265" s="5"/>
      <c r="C265" s="18">
        <v>262</v>
      </c>
      <c r="D265" s="19" t="s">
        <v>159</v>
      </c>
      <c r="E265" s="20" t="s">
        <v>160</v>
      </c>
      <c r="F265" s="20" t="s">
        <v>160</v>
      </c>
      <c r="G265" s="24" t="str">
        <f t="shared" si="4"/>
        <v>Do</v>
      </c>
      <c r="H265" s="21" t="s">
        <v>313</v>
      </c>
      <c r="I265" s="45">
        <v>0.78600000000000003</v>
      </c>
      <c r="J265" s="11"/>
      <c r="K265" s="22">
        <v>11.5</v>
      </c>
      <c r="L265"/>
      <c r="M265"/>
      <c r="N265"/>
      <c r="O265"/>
      <c r="P265"/>
      <c r="Q265"/>
      <c r="R265"/>
      <c r="S265"/>
      <c r="T265"/>
      <c r="U265"/>
      <c r="V265"/>
      <c r="W265"/>
      <c r="X265"/>
      <c r="Y265"/>
      <c r="Z265"/>
      <c r="AA265"/>
      <c r="AB265"/>
      <c r="AC265"/>
      <c r="AD265"/>
    </row>
    <row r="266" spans="1:30" s="10" customFormat="1" ht="30" customHeight="1">
      <c r="A266" s="5"/>
      <c r="B266" s="5"/>
      <c r="C266" s="18">
        <v>263</v>
      </c>
      <c r="D266" s="19" t="s">
        <v>159</v>
      </c>
      <c r="E266" s="20" t="s">
        <v>160</v>
      </c>
      <c r="F266" s="20" t="s">
        <v>160</v>
      </c>
      <c r="G266" s="24" t="str">
        <f t="shared" si="4"/>
        <v>Do</v>
      </c>
      <c r="H266" s="21" t="s">
        <v>314</v>
      </c>
      <c r="I266" s="45">
        <v>0.39</v>
      </c>
      <c r="J266" s="11"/>
      <c r="K266" s="22">
        <v>4</v>
      </c>
      <c r="L266"/>
      <c r="M266"/>
      <c r="N266"/>
      <c r="O266"/>
      <c r="P266"/>
      <c r="Q266"/>
      <c r="R266"/>
      <c r="S266"/>
      <c r="T266"/>
      <c r="U266"/>
      <c r="V266"/>
      <c r="W266"/>
      <c r="X266"/>
      <c r="Y266"/>
      <c r="Z266"/>
      <c r="AA266"/>
      <c r="AB266"/>
      <c r="AC266"/>
      <c r="AD266"/>
    </row>
    <row r="267" spans="1:30" s="10" customFormat="1" ht="45" customHeight="1">
      <c r="A267" s="5"/>
      <c r="B267" s="5"/>
      <c r="C267" s="18">
        <v>264</v>
      </c>
      <c r="D267" s="19" t="s">
        <v>159</v>
      </c>
      <c r="E267" s="20" t="s">
        <v>160</v>
      </c>
      <c r="F267" s="20" t="s">
        <v>160</v>
      </c>
      <c r="G267" s="24" t="str">
        <f t="shared" si="4"/>
        <v>Do</v>
      </c>
      <c r="H267" s="21" t="s">
        <v>315</v>
      </c>
      <c r="I267" s="45">
        <v>0.37</v>
      </c>
      <c r="J267" s="11"/>
      <c r="K267" s="22">
        <v>4.5</v>
      </c>
      <c r="L267"/>
      <c r="M267"/>
      <c r="N267"/>
      <c r="O267"/>
      <c r="P267"/>
      <c r="Q267"/>
      <c r="R267"/>
      <c r="S267"/>
      <c r="T267"/>
      <c r="U267"/>
      <c r="V267"/>
      <c r="W267"/>
      <c r="X267"/>
      <c r="Y267"/>
      <c r="Z267"/>
      <c r="AA267"/>
      <c r="AB267"/>
      <c r="AC267"/>
      <c r="AD267"/>
    </row>
    <row r="268" spans="1:30" s="10" customFormat="1" ht="30" customHeight="1">
      <c r="A268" s="5"/>
      <c r="B268" s="5"/>
      <c r="C268" s="18">
        <v>265</v>
      </c>
      <c r="D268" s="19" t="s">
        <v>159</v>
      </c>
      <c r="E268" s="20" t="s">
        <v>160</v>
      </c>
      <c r="F268" s="20" t="s">
        <v>160</v>
      </c>
      <c r="G268" s="24" t="str">
        <f t="shared" si="4"/>
        <v>Do</v>
      </c>
      <c r="H268" s="21" t="s">
        <v>316</v>
      </c>
      <c r="I268" s="45">
        <v>0.37</v>
      </c>
      <c r="J268" s="11"/>
      <c r="K268" s="22">
        <v>4</v>
      </c>
      <c r="L268"/>
      <c r="M268"/>
      <c r="N268"/>
      <c r="O268"/>
      <c r="P268"/>
      <c r="Q268"/>
      <c r="R268"/>
      <c r="S268"/>
      <c r="T268"/>
      <c r="U268"/>
      <c r="V268"/>
      <c r="W268"/>
      <c r="X268"/>
      <c r="Y268"/>
      <c r="Z268"/>
      <c r="AA268"/>
      <c r="AB268"/>
      <c r="AC268"/>
      <c r="AD268"/>
    </row>
    <row r="269" spans="1:30" s="10" customFormat="1" ht="30" customHeight="1">
      <c r="A269" s="5"/>
      <c r="B269" s="5"/>
      <c r="C269" s="18">
        <v>266</v>
      </c>
      <c r="D269" s="19" t="s">
        <v>159</v>
      </c>
      <c r="E269" s="20" t="s">
        <v>160</v>
      </c>
      <c r="F269" s="20" t="s">
        <v>160</v>
      </c>
      <c r="G269" s="24" t="str">
        <f t="shared" si="4"/>
        <v>Do</v>
      </c>
      <c r="H269" s="21" t="s">
        <v>317</v>
      </c>
      <c r="I269" s="45">
        <v>0.3</v>
      </c>
      <c r="J269" s="11"/>
      <c r="K269" s="22">
        <v>3.5</v>
      </c>
      <c r="L269"/>
      <c r="M269"/>
      <c r="N269"/>
      <c r="O269"/>
      <c r="P269"/>
      <c r="Q269"/>
      <c r="R269"/>
      <c r="S269"/>
      <c r="T269"/>
      <c r="U269"/>
      <c r="V269"/>
      <c r="W269"/>
      <c r="X269"/>
      <c r="Y269"/>
      <c r="Z269"/>
      <c r="AA269"/>
      <c r="AB269"/>
      <c r="AC269"/>
      <c r="AD269"/>
    </row>
    <row r="270" spans="1:30" s="10" customFormat="1" ht="30" customHeight="1">
      <c r="A270" s="5"/>
      <c r="B270" s="5"/>
      <c r="C270" s="18">
        <v>267</v>
      </c>
      <c r="D270" s="19" t="s">
        <v>159</v>
      </c>
      <c r="E270" s="20" t="s">
        <v>160</v>
      </c>
      <c r="F270" s="20" t="s">
        <v>160</v>
      </c>
      <c r="G270" s="24" t="str">
        <f t="shared" si="4"/>
        <v>Do</v>
      </c>
      <c r="H270" s="21" t="s">
        <v>318</v>
      </c>
      <c r="I270" s="45">
        <v>0.26</v>
      </c>
      <c r="J270" s="11"/>
      <c r="K270" s="22">
        <v>4.51</v>
      </c>
      <c r="L270"/>
      <c r="M270"/>
      <c r="N270"/>
      <c r="O270"/>
      <c r="P270"/>
      <c r="Q270"/>
      <c r="R270"/>
      <c r="S270"/>
      <c r="T270"/>
      <c r="U270"/>
      <c r="V270"/>
      <c r="W270"/>
      <c r="X270"/>
      <c r="Y270"/>
      <c r="Z270"/>
      <c r="AA270"/>
      <c r="AB270"/>
      <c r="AC270"/>
      <c r="AD270"/>
    </row>
    <row r="271" spans="1:30" s="10" customFormat="1" ht="30" customHeight="1">
      <c r="A271" s="5"/>
      <c r="B271" s="5"/>
      <c r="C271" s="18">
        <v>268</v>
      </c>
      <c r="D271" s="19" t="s">
        <v>159</v>
      </c>
      <c r="E271" s="20" t="s">
        <v>160</v>
      </c>
      <c r="F271" s="20" t="s">
        <v>160</v>
      </c>
      <c r="G271" s="24" t="str">
        <f t="shared" si="4"/>
        <v>Do</v>
      </c>
      <c r="H271" s="21" t="s">
        <v>319</v>
      </c>
      <c r="I271" s="45">
        <v>0.47</v>
      </c>
      <c r="J271" s="11"/>
      <c r="K271" s="22">
        <v>5.76</v>
      </c>
      <c r="L271"/>
      <c r="M271"/>
      <c r="N271"/>
      <c r="O271"/>
      <c r="P271"/>
      <c r="Q271"/>
      <c r="R271"/>
      <c r="S271"/>
      <c r="T271"/>
      <c r="U271"/>
      <c r="V271"/>
      <c r="W271"/>
      <c r="X271"/>
      <c r="Y271"/>
      <c r="Z271"/>
      <c r="AA271"/>
      <c r="AB271"/>
      <c r="AC271"/>
      <c r="AD271"/>
    </row>
    <row r="272" spans="1:30" s="10" customFormat="1" ht="30" customHeight="1">
      <c r="A272" s="5"/>
      <c r="B272" s="5"/>
      <c r="C272" s="18">
        <v>269</v>
      </c>
      <c r="D272" s="19" t="s">
        <v>159</v>
      </c>
      <c r="E272" s="20" t="s">
        <v>160</v>
      </c>
      <c r="F272" s="20" t="s">
        <v>160</v>
      </c>
      <c r="G272" s="24" t="str">
        <f t="shared" si="4"/>
        <v>Do</v>
      </c>
      <c r="H272" s="21" t="s">
        <v>320</v>
      </c>
      <c r="I272" s="45">
        <v>0.7</v>
      </c>
      <c r="J272" s="11"/>
      <c r="K272" s="22">
        <v>9.48</v>
      </c>
      <c r="L272"/>
      <c r="M272"/>
      <c r="N272"/>
      <c r="O272"/>
      <c r="P272"/>
      <c r="Q272"/>
      <c r="R272"/>
      <c r="S272"/>
      <c r="T272"/>
      <c r="U272"/>
      <c r="V272"/>
      <c r="W272"/>
      <c r="X272"/>
      <c r="Y272"/>
      <c r="Z272"/>
      <c r="AA272"/>
      <c r="AB272"/>
      <c r="AC272"/>
      <c r="AD272"/>
    </row>
    <row r="273" spans="1:30" s="10" customFormat="1" ht="30" customHeight="1">
      <c r="A273" s="5"/>
      <c r="B273" s="5"/>
      <c r="C273" s="18">
        <v>270</v>
      </c>
      <c r="D273" s="19" t="s">
        <v>159</v>
      </c>
      <c r="E273" s="20" t="s">
        <v>160</v>
      </c>
      <c r="F273" s="20" t="s">
        <v>160</v>
      </c>
      <c r="G273" s="24" t="str">
        <f t="shared" si="4"/>
        <v>Do</v>
      </c>
      <c r="H273" s="21" t="s">
        <v>321</v>
      </c>
      <c r="I273" s="45">
        <v>0.31</v>
      </c>
      <c r="J273" s="11"/>
      <c r="K273" s="22">
        <v>8</v>
      </c>
      <c r="L273"/>
      <c r="M273"/>
      <c r="N273"/>
      <c r="O273"/>
      <c r="P273"/>
      <c r="Q273"/>
      <c r="R273"/>
      <c r="S273"/>
      <c r="T273"/>
      <c r="U273"/>
      <c r="V273"/>
      <c r="W273"/>
      <c r="X273"/>
      <c r="Y273"/>
      <c r="Z273"/>
      <c r="AA273"/>
      <c r="AB273"/>
      <c r="AC273"/>
      <c r="AD273"/>
    </row>
    <row r="274" spans="1:30" s="10" customFormat="1" ht="30" customHeight="1">
      <c r="A274" s="5"/>
      <c r="B274" s="5"/>
      <c r="C274" s="18">
        <v>271</v>
      </c>
      <c r="D274" s="19" t="s">
        <v>159</v>
      </c>
      <c r="E274" s="20" t="s">
        <v>160</v>
      </c>
      <c r="F274" s="20" t="s">
        <v>160</v>
      </c>
      <c r="G274" s="24" t="str">
        <f t="shared" si="4"/>
        <v>Do</v>
      </c>
      <c r="H274" s="21" t="s">
        <v>322</v>
      </c>
      <c r="I274" s="45">
        <v>0.13200000000000001</v>
      </c>
      <c r="J274" s="11"/>
      <c r="K274" s="22">
        <v>3.84</v>
      </c>
      <c r="L274"/>
      <c r="M274"/>
      <c r="N274"/>
      <c r="O274"/>
      <c r="P274"/>
      <c r="Q274"/>
      <c r="R274"/>
      <c r="S274"/>
      <c r="T274"/>
      <c r="U274"/>
      <c r="V274"/>
      <c r="W274"/>
      <c r="X274"/>
      <c r="Y274"/>
      <c r="Z274"/>
      <c r="AA274"/>
      <c r="AB274"/>
      <c r="AC274"/>
      <c r="AD274"/>
    </row>
    <row r="275" spans="1:30" s="10" customFormat="1" ht="30" customHeight="1">
      <c r="A275" s="5"/>
      <c r="B275" s="5"/>
      <c r="C275" s="18">
        <v>272</v>
      </c>
      <c r="D275" s="19" t="s">
        <v>159</v>
      </c>
      <c r="E275" s="20" t="s">
        <v>160</v>
      </c>
      <c r="F275" s="20" t="s">
        <v>160</v>
      </c>
      <c r="G275" s="24" t="str">
        <f t="shared" si="4"/>
        <v>Do</v>
      </c>
      <c r="H275" s="21" t="s">
        <v>323</v>
      </c>
      <c r="I275" s="46">
        <v>1.7</v>
      </c>
      <c r="J275" s="11"/>
      <c r="K275" s="22">
        <v>42.5</v>
      </c>
      <c r="L275"/>
      <c r="M275"/>
      <c r="N275"/>
      <c r="O275"/>
      <c r="P275"/>
      <c r="Q275"/>
      <c r="R275"/>
      <c r="S275"/>
      <c r="T275"/>
      <c r="U275"/>
      <c r="V275"/>
      <c r="W275"/>
      <c r="X275"/>
      <c r="Y275"/>
      <c r="Z275"/>
      <c r="AA275"/>
      <c r="AB275"/>
      <c r="AC275"/>
      <c r="AD275"/>
    </row>
    <row r="276" spans="1:30" s="10" customFormat="1" ht="30" customHeight="1">
      <c r="A276" s="5"/>
      <c r="B276" s="5"/>
      <c r="C276" s="18">
        <v>273</v>
      </c>
      <c r="D276" s="19" t="s">
        <v>159</v>
      </c>
      <c r="E276" s="20" t="s">
        <v>160</v>
      </c>
      <c r="F276" s="20" t="s">
        <v>160</v>
      </c>
      <c r="G276" s="24" t="str">
        <f t="shared" si="4"/>
        <v>Do</v>
      </c>
      <c r="H276" s="21" t="s">
        <v>324</v>
      </c>
      <c r="I276" s="46">
        <v>2</v>
      </c>
      <c r="J276" s="11"/>
      <c r="K276" s="22">
        <v>38.26</v>
      </c>
      <c r="L276"/>
      <c r="M276"/>
      <c r="N276"/>
      <c r="O276"/>
      <c r="P276"/>
      <c r="Q276"/>
      <c r="R276"/>
      <c r="S276"/>
      <c r="T276"/>
      <c r="U276"/>
      <c r="V276"/>
      <c r="W276"/>
      <c r="X276"/>
      <c r="Y276"/>
      <c r="Z276"/>
      <c r="AA276"/>
      <c r="AB276"/>
      <c r="AC276"/>
      <c r="AD276"/>
    </row>
    <row r="277" spans="1:30" s="10" customFormat="1" ht="30" customHeight="1">
      <c r="A277" s="5"/>
      <c r="B277" s="5"/>
      <c r="C277" s="18">
        <v>274</v>
      </c>
      <c r="D277" s="19" t="s">
        <v>159</v>
      </c>
      <c r="E277" s="20" t="s">
        <v>160</v>
      </c>
      <c r="F277" s="20" t="s">
        <v>160</v>
      </c>
      <c r="G277" s="24" t="str">
        <f t="shared" si="4"/>
        <v>Do</v>
      </c>
      <c r="H277" s="21" t="s">
        <v>325</v>
      </c>
      <c r="I277" s="46">
        <v>0.2</v>
      </c>
      <c r="J277" s="11"/>
      <c r="K277" s="22">
        <v>7.25</v>
      </c>
      <c r="L277"/>
      <c r="M277"/>
      <c r="N277"/>
      <c r="O277"/>
      <c r="P277"/>
      <c r="Q277"/>
      <c r="R277"/>
      <c r="S277"/>
      <c r="T277"/>
      <c r="U277"/>
      <c r="V277"/>
      <c r="W277"/>
      <c r="X277"/>
      <c r="Y277"/>
      <c r="Z277"/>
      <c r="AA277"/>
      <c r="AB277"/>
      <c r="AC277"/>
      <c r="AD277"/>
    </row>
    <row r="278" spans="1:30" s="10" customFormat="1" ht="30" customHeight="1">
      <c r="A278" s="5"/>
      <c r="B278" s="5"/>
      <c r="C278" s="18">
        <v>275</v>
      </c>
      <c r="D278" s="19" t="s">
        <v>159</v>
      </c>
      <c r="E278" s="20" t="s">
        <v>160</v>
      </c>
      <c r="F278" s="20" t="s">
        <v>160</v>
      </c>
      <c r="G278" s="24" t="str">
        <f t="shared" si="4"/>
        <v>Do</v>
      </c>
      <c r="H278" s="21" t="s">
        <v>326</v>
      </c>
      <c r="I278" s="46">
        <v>0.7</v>
      </c>
      <c r="J278" s="11"/>
      <c r="K278" s="22">
        <v>13.44</v>
      </c>
      <c r="L278"/>
      <c r="M278"/>
      <c r="N278"/>
      <c r="O278"/>
      <c r="P278"/>
      <c r="Q278"/>
      <c r="R278"/>
      <c r="S278"/>
      <c r="T278"/>
      <c r="U278"/>
      <c r="V278"/>
      <c r="W278"/>
      <c r="X278"/>
      <c r="Y278"/>
      <c r="Z278"/>
      <c r="AA278"/>
      <c r="AB278"/>
      <c r="AC278"/>
      <c r="AD278"/>
    </row>
    <row r="279" spans="1:30" s="10" customFormat="1" ht="30" customHeight="1">
      <c r="A279" s="5"/>
      <c r="B279" s="5"/>
      <c r="C279" s="18">
        <v>276</v>
      </c>
      <c r="D279" s="19" t="s">
        <v>159</v>
      </c>
      <c r="E279" s="20" t="s">
        <v>160</v>
      </c>
      <c r="F279" s="20" t="s">
        <v>160</v>
      </c>
      <c r="G279" s="24" t="str">
        <f t="shared" si="4"/>
        <v>Do</v>
      </c>
      <c r="H279" s="21" t="s">
        <v>327</v>
      </c>
      <c r="I279" s="46">
        <v>1</v>
      </c>
      <c r="J279" s="11"/>
      <c r="K279" s="22">
        <v>20.079999999999998</v>
      </c>
      <c r="L279"/>
      <c r="M279"/>
      <c r="N279"/>
      <c r="O279"/>
      <c r="P279"/>
      <c r="Q279"/>
      <c r="R279"/>
      <c r="S279"/>
      <c r="T279"/>
      <c r="U279"/>
      <c r="V279"/>
      <c r="W279"/>
      <c r="X279"/>
      <c r="Y279"/>
      <c r="Z279"/>
      <c r="AA279"/>
      <c r="AB279"/>
      <c r="AC279"/>
      <c r="AD279"/>
    </row>
    <row r="280" spans="1:30" s="10" customFormat="1" ht="30" customHeight="1">
      <c r="A280" s="5"/>
      <c r="B280" s="5"/>
      <c r="C280" s="18">
        <v>277</v>
      </c>
      <c r="D280" s="19" t="s">
        <v>159</v>
      </c>
      <c r="E280" s="20" t="s">
        <v>160</v>
      </c>
      <c r="F280" s="20" t="s">
        <v>160</v>
      </c>
      <c r="G280" s="24" t="str">
        <f t="shared" si="4"/>
        <v>Do</v>
      </c>
      <c r="H280" s="21" t="s">
        <v>328</v>
      </c>
      <c r="I280" s="46">
        <v>1.1000000000000001</v>
      </c>
      <c r="J280" s="11"/>
      <c r="K280" s="22">
        <v>9.9</v>
      </c>
      <c r="L280"/>
      <c r="M280"/>
      <c r="N280"/>
      <c r="O280"/>
      <c r="P280"/>
      <c r="Q280"/>
      <c r="R280"/>
      <c r="S280"/>
      <c r="T280"/>
      <c r="U280"/>
      <c r="V280"/>
      <c r="W280"/>
      <c r="X280"/>
      <c r="Y280"/>
      <c r="Z280"/>
      <c r="AA280"/>
      <c r="AB280"/>
      <c r="AC280"/>
      <c r="AD280"/>
    </row>
    <row r="281" spans="1:30" s="10" customFormat="1" ht="30" customHeight="1">
      <c r="A281" s="5"/>
      <c r="B281" s="5"/>
      <c r="C281" s="18">
        <v>278</v>
      </c>
      <c r="D281" s="19" t="s">
        <v>159</v>
      </c>
      <c r="E281" s="20" t="s">
        <v>160</v>
      </c>
      <c r="F281" s="20" t="s">
        <v>160</v>
      </c>
      <c r="G281" s="24" t="str">
        <f t="shared" si="4"/>
        <v>Do</v>
      </c>
      <c r="H281" s="21" t="s">
        <v>329</v>
      </c>
      <c r="I281" s="46">
        <v>1</v>
      </c>
      <c r="J281" s="11"/>
      <c r="K281" s="22">
        <v>11.17</v>
      </c>
      <c r="L281"/>
      <c r="M281"/>
      <c r="N281"/>
      <c r="O281"/>
      <c r="P281"/>
      <c r="Q281"/>
      <c r="R281"/>
      <c r="S281"/>
      <c r="T281"/>
      <c r="U281"/>
      <c r="V281"/>
      <c r="W281"/>
      <c r="X281"/>
      <c r="Y281"/>
      <c r="Z281"/>
      <c r="AA281"/>
      <c r="AB281"/>
      <c r="AC281"/>
      <c r="AD281"/>
    </row>
    <row r="282" spans="1:30" s="10" customFormat="1" ht="30" customHeight="1">
      <c r="A282" s="5"/>
      <c r="B282" s="5"/>
      <c r="C282" s="18">
        <v>279</v>
      </c>
      <c r="D282" s="19" t="s">
        <v>159</v>
      </c>
      <c r="E282" s="20" t="s">
        <v>160</v>
      </c>
      <c r="F282" s="20" t="s">
        <v>160</v>
      </c>
      <c r="G282" s="24" t="str">
        <f t="shared" si="4"/>
        <v>Do</v>
      </c>
      <c r="H282" s="21" t="s">
        <v>330</v>
      </c>
      <c r="I282" s="45">
        <v>1.1000000000000001</v>
      </c>
      <c r="J282" s="11"/>
      <c r="K282" s="22">
        <v>15.07</v>
      </c>
      <c r="L282"/>
      <c r="M282"/>
      <c r="N282"/>
      <c r="O282"/>
      <c r="P282"/>
      <c r="Q282"/>
      <c r="R282"/>
      <c r="S282"/>
      <c r="T282"/>
      <c r="U282"/>
      <c r="V282"/>
      <c r="W282"/>
      <c r="X282"/>
      <c r="Y282"/>
      <c r="Z282"/>
      <c r="AA282"/>
      <c r="AB282"/>
      <c r="AC282"/>
      <c r="AD282"/>
    </row>
    <row r="283" spans="1:30" s="10" customFormat="1" ht="30" customHeight="1">
      <c r="A283" s="5"/>
      <c r="B283" s="5"/>
      <c r="C283" s="18">
        <v>280</v>
      </c>
      <c r="D283" s="19" t="s">
        <v>159</v>
      </c>
      <c r="E283" s="20" t="s">
        <v>160</v>
      </c>
      <c r="F283" s="20" t="s">
        <v>160</v>
      </c>
      <c r="G283" s="24" t="str">
        <f t="shared" si="4"/>
        <v>Do</v>
      </c>
      <c r="H283" s="21" t="s">
        <v>331</v>
      </c>
      <c r="I283" s="45">
        <v>0.9</v>
      </c>
      <c r="J283" s="11"/>
      <c r="K283" s="22">
        <v>16.37</v>
      </c>
      <c r="L283"/>
      <c r="M283"/>
      <c r="N283"/>
      <c r="O283"/>
      <c r="P283"/>
      <c r="Q283"/>
      <c r="R283"/>
      <c r="S283"/>
      <c r="T283"/>
      <c r="U283"/>
      <c r="V283"/>
      <c r="W283"/>
      <c r="X283"/>
      <c r="Y283"/>
      <c r="Z283"/>
      <c r="AA283"/>
      <c r="AB283"/>
      <c r="AC283"/>
      <c r="AD283"/>
    </row>
    <row r="284" spans="1:30" s="10" customFormat="1" ht="30" customHeight="1">
      <c r="A284" s="5"/>
      <c r="B284" s="5"/>
      <c r="C284" s="18">
        <v>281</v>
      </c>
      <c r="D284" s="19" t="s">
        <v>159</v>
      </c>
      <c r="E284" s="20" t="s">
        <v>160</v>
      </c>
      <c r="F284" s="20" t="s">
        <v>160</v>
      </c>
      <c r="G284" s="24" t="str">
        <f t="shared" si="4"/>
        <v>Do</v>
      </c>
      <c r="H284" s="21" t="s">
        <v>332</v>
      </c>
      <c r="I284" s="47">
        <v>2.5</v>
      </c>
      <c r="J284" s="11"/>
      <c r="K284" s="22">
        <v>41.29</v>
      </c>
      <c r="L284"/>
      <c r="M284"/>
      <c r="N284"/>
      <c r="O284"/>
      <c r="P284"/>
      <c r="Q284"/>
      <c r="R284"/>
      <c r="S284"/>
      <c r="T284"/>
      <c r="U284"/>
      <c r="V284"/>
      <c r="W284"/>
      <c r="X284"/>
      <c r="Y284"/>
      <c r="Z284"/>
      <c r="AA284"/>
      <c r="AB284"/>
      <c r="AC284"/>
      <c r="AD284"/>
    </row>
    <row r="285" spans="1:30" s="10" customFormat="1" ht="30" customHeight="1">
      <c r="A285" s="5"/>
      <c r="B285" s="5"/>
      <c r="C285" s="18">
        <v>282</v>
      </c>
      <c r="D285" s="19" t="s">
        <v>159</v>
      </c>
      <c r="E285" s="20" t="s">
        <v>160</v>
      </c>
      <c r="F285" s="20" t="s">
        <v>160</v>
      </c>
      <c r="G285" s="24" t="str">
        <f t="shared" si="4"/>
        <v>Do</v>
      </c>
      <c r="H285" s="21" t="s">
        <v>333</v>
      </c>
      <c r="I285" s="45">
        <v>1.1000000000000001</v>
      </c>
      <c r="J285" s="11"/>
      <c r="K285" s="22">
        <v>14.07</v>
      </c>
      <c r="L285"/>
      <c r="M285"/>
      <c r="N285"/>
      <c r="O285"/>
      <c r="P285"/>
      <c r="Q285"/>
      <c r="R285"/>
      <c r="S285"/>
      <c r="T285"/>
      <c r="U285"/>
      <c r="V285"/>
      <c r="W285"/>
      <c r="X285"/>
      <c r="Y285"/>
      <c r="Z285"/>
      <c r="AA285"/>
      <c r="AB285"/>
      <c r="AC285"/>
      <c r="AD285"/>
    </row>
    <row r="286" spans="1:30" s="10" customFormat="1" ht="30" customHeight="1">
      <c r="A286" s="5"/>
      <c r="B286" s="5"/>
      <c r="C286" s="18">
        <v>283</v>
      </c>
      <c r="D286" s="19" t="s">
        <v>159</v>
      </c>
      <c r="E286" s="20" t="s">
        <v>160</v>
      </c>
      <c r="F286" s="20" t="s">
        <v>160</v>
      </c>
      <c r="G286" s="24" t="str">
        <f t="shared" si="4"/>
        <v>Do</v>
      </c>
      <c r="H286" s="21" t="s">
        <v>334</v>
      </c>
      <c r="I286" s="45">
        <v>1.5</v>
      </c>
      <c r="J286" s="11"/>
      <c r="K286" s="22">
        <v>23.76</v>
      </c>
      <c r="L286"/>
      <c r="M286"/>
      <c r="N286"/>
      <c r="O286"/>
      <c r="P286"/>
      <c r="Q286"/>
      <c r="R286"/>
      <c r="S286"/>
      <c r="T286"/>
      <c r="U286"/>
      <c r="V286"/>
      <c r="W286"/>
      <c r="X286"/>
      <c r="Y286"/>
      <c r="Z286"/>
      <c r="AA286"/>
      <c r="AB286"/>
      <c r="AC286"/>
      <c r="AD286"/>
    </row>
    <row r="287" spans="1:30" s="10" customFormat="1" ht="30" customHeight="1">
      <c r="A287" s="5"/>
      <c r="B287" s="5"/>
      <c r="C287" s="18">
        <v>284</v>
      </c>
      <c r="D287" s="19" t="s">
        <v>159</v>
      </c>
      <c r="E287" s="20" t="s">
        <v>160</v>
      </c>
      <c r="F287" s="20" t="s">
        <v>160</v>
      </c>
      <c r="G287" s="24" t="str">
        <f t="shared" si="4"/>
        <v>Do</v>
      </c>
      <c r="H287" s="21" t="s">
        <v>335</v>
      </c>
      <c r="I287" s="45">
        <v>1.05</v>
      </c>
      <c r="J287" s="11"/>
      <c r="K287" s="22">
        <v>12.25</v>
      </c>
      <c r="L287"/>
      <c r="M287"/>
      <c r="N287"/>
      <c r="O287"/>
      <c r="P287"/>
      <c r="Q287"/>
      <c r="R287"/>
      <c r="S287"/>
      <c r="T287"/>
      <c r="U287"/>
      <c r="V287"/>
      <c r="W287"/>
      <c r="X287"/>
      <c r="Y287"/>
      <c r="Z287"/>
      <c r="AA287"/>
      <c r="AB287"/>
      <c r="AC287"/>
      <c r="AD287"/>
    </row>
    <row r="288" spans="1:30" s="10" customFormat="1" ht="30" customHeight="1">
      <c r="A288" s="5"/>
      <c r="B288" s="5"/>
      <c r="C288" s="18">
        <v>285</v>
      </c>
      <c r="D288" s="19" t="s">
        <v>159</v>
      </c>
      <c r="E288" s="20" t="s">
        <v>160</v>
      </c>
      <c r="F288" s="20" t="s">
        <v>160</v>
      </c>
      <c r="G288" s="24" t="str">
        <f t="shared" si="4"/>
        <v>Do</v>
      </c>
      <c r="H288" s="21" t="s">
        <v>336</v>
      </c>
      <c r="I288" s="45">
        <v>1.1000000000000001</v>
      </c>
      <c r="J288" s="11"/>
      <c r="K288" s="22">
        <v>11.71</v>
      </c>
      <c r="L288"/>
      <c r="M288"/>
      <c r="N288"/>
      <c r="O288"/>
      <c r="P288"/>
      <c r="Q288"/>
      <c r="R288"/>
      <c r="S288"/>
      <c r="T288"/>
      <c r="U288"/>
      <c r="V288"/>
      <c r="W288"/>
      <c r="X288"/>
      <c r="Y288"/>
      <c r="Z288"/>
      <c r="AA288"/>
      <c r="AB288"/>
      <c r="AC288"/>
      <c r="AD288"/>
    </row>
    <row r="289" spans="1:30" s="10" customFormat="1" ht="30" customHeight="1">
      <c r="A289" s="5"/>
      <c r="B289" s="5"/>
      <c r="C289" s="18">
        <v>286</v>
      </c>
      <c r="D289" s="19" t="s">
        <v>159</v>
      </c>
      <c r="E289" s="20" t="s">
        <v>160</v>
      </c>
      <c r="F289" s="20" t="s">
        <v>160</v>
      </c>
      <c r="G289" s="24" t="str">
        <f t="shared" si="4"/>
        <v>Do</v>
      </c>
      <c r="H289" s="21" t="s">
        <v>337</v>
      </c>
      <c r="I289" s="45">
        <v>0.9</v>
      </c>
      <c r="J289" s="11"/>
      <c r="K289" s="22">
        <v>15.25</v>
      </c>
      <c r="L289"/>
      <c r="M289"/>
      <c r="N289"/>
      <c r="O289"/>
      <c r="P289"/>
      <c r="Q289"/>
      <c r="R289"/>
      <c r="S289"/>
      <c r="T289"/>
      <c r="U289"/>
      <c r="V289"/>
      <c r="W289"/>
      <c r="X289"/>
      <c r="Y289"/>
      <c r="Z289"/>
      <c r="AA289"/>
      <c r="AB289"/>
      <c r="AC289"/>
      <c r="AD289"/>
    </row>
    <row r="290" spans="1:30" s="10" customFormat="1" ht="30" customHeight="1">
      <c r="A290" s="5"/>
      <c r="B290" s="5"/>
      <c r="C290" s="18">
        <v>287</v>
      </c>
      <c r="D290" s="19" t="s">
        <v>159</v>
      </c>
      <c r="E290" s="20" t="s">
        <v>160</v>
      </c>
      <c r="F290" s="20" t="s">
        <v>160</v>
      </c>
      <c r="G290" s="24" t="str">
        <f t="shared" si="4"/>
        <v>Do</v>
      </c>
      <c r="H290" s="21" t="s">
        <v>338</v>
      </c>
      <c r="I290" s="48">
        <v>1.2</v>
      </c>
      <c r="J290" s="11"/>
      <c r="K290" s="22">
        <v>26.37</v>
      </c>
      <c r="L290"/>
      <c r="M290"/>
      <c r="N290"/>
      <c r="O290"/>
      <c r="P290"/>
      <c r="Q290"/>
      <c r="R290"/>
      <c r="S290"/>
      <c r="T290"/>
      <c r="U290"/>
      <c r="V290"/>
      <c r="W290"/>
      <c r="X290"/>
      <c r="Y290"/>
      <c r="Z290"/>
      <c r="AA290"/>
      <c r="AB290"/>
      <c r="AC290"/>
      <c r="AD290"/>
    </row>
    <row r="291" spans="1:30" s="10" customFormat="1" ht="30" customHeight="1">
      <c r="A291" s="5"/>
      <c r="B291" s="5"/>
      <c r="C291" s="18">
        <v>288</v>
      </c>
      <c r="D291" s="19" t="s">
        <v>159</v>
      </c>
      <c r="E291" s="20" t="s">
        <v>160</v>
      </c>
      <c r="F291" s="20" t="s">
        <v>160</v>
      </c>
      <c r="G291" s="24" t="str">
        <f t="shared" si="4"/>
        <v>Do</v>
      </c>
      <c r="H291" s="21" t="s">
        <v>339</v>
      </c>
      <c r="I291" s="48">
        <v>0.72</v>
      </c>
      <c r="J291" s="11"/>
      <c r="K291" s="22">
        <v>25.9</v>
      </c>
      <c r="L291"/>
      <c r="M291"/>
      <c r="N291"/>
      <c r="O291"/>
      <c r="P291"/>
      <c r="Q291"/>
      <c r="R291"/>
      <c r="S291"/>
      <c r="T291"/>
      <c r="U291"/>
      <c r="V291"/>
      <c r="W291"/>
      <c r="X291"/>
      <c r="Y291"/>
      <c r="Z291"/>
      <c r="AA291"/>
      <c r="AB291"/>
      <c r="AC291"/>
      <c r="AD291"/>
    </row>
    <row r="292" spans="1:30" s="10" customFormat="1" ht="18.75" customHeight="1">
      <c r="A292" s="5"/>
      <c r="B292" s="5"/>
      <c r="C292" s="18">
        <v>289</v>
      </c>
      <c r="D292" s="19" t="s">
        <v>159</v>
      </c>
      <c r="E292" s="20" t="s">
        <v>160</v>
      </c>
      <c r="F292" s="20" t="s">
        <v>160</v>
      </c>
      <c r="G292" s="24" t="str">
        <f t="shared" si="4"/>
        <v>Do</v>
      </c>
      <c r="H292" s="21" t="s">
        <v>340</v>
      </c>
      <c r="I292" s="48">
        <v>1</v>
      </c>
      <c r="J292" s="11"/>
      <c r="K292" s="22">
        <v>14.56</v>
      </c>
      <c r="L292"/>
      <c r="M292"/>
      <c r="N292"/>
      <c r="O292"/>
      <c r="P292"/>
      <c r="Q292"/>
      <c r="R292"/>
      <c r="S292"/>
      <c r="T292"/>
      <c r="U292"/>
      <c r="V292"/>
      <c r="W292"/>
      <c r="X292"/>
      <c r="Y292"/>
      <c r="Z292"/>
      <c r="AA292"/>
      <c r="AB292"/>
      <c r="AC292"/>
      <c r="AD292"/>
    </row>
    <row r="293" spans="1:30" s="10" customFormat="1" ht="45" customHeight="1">
      <c r="A293" s="5"/>
      <c r="B293" s="5"/>
      <c r="C293" s="18">
        <v>290</v>
      </c>
      <c r="D293" s="19" t="s">
        <v>159</v>
      </c>
      <c r="E293" s="20" t="s">
        <v>160</v>
      </c>
      <c r="F293" s="20" t="s">
        <v>160</v>
      </c>
      <c r="G293" s="24" t="str">
        <f t="shared" si="4"/>
        <v>Do</v>
      </c>
      <c r="H293" s="21" t="s">
        <v>341</v>
      </c>
      <c r="I293" s="48">
        <v>1.65</v>
      </c>
      <c r="J293" s="11"/>
      <c r="K293" s="22">
        <v>23.97</v>
      </c>
      <c r="L293"/>
      <c r="M293"/>
      <c r="N293"/>
      <c r="O293"/>
      <c r="P293"/>
      <c r="Q293"/>
      <c r="R293"/>
      <c r="S293"/>
      <c r="T293"/>
      <c r="U293"/>
      <c r="V293"/>
      <c r="W293"/>
      <c r="X293"/>
      <c r="Y293"/>
      <c r="Z293"/>
      <c r="AA293"/>
      <c r="AB293"/>
      <c r="AC293"/>
      <c r="AD293"/>
    </row>
    <row r="294" spans="1:30" s="10" customFormat="1" ht="30" customHeight="1">
      <c r="A294" s="5"/>
      <c r="B294" s="5"/>
      <c r="C294" s="18">
        <v>291</v>
      </c>
      <c r="D294" s="19" t="s">
        <v>159</v>
      </c>
      <c r="E294" s="20" t="s">
        <v>160</v>
      </c>
      <c r="F294" s="20" t="s">
        <v>160</v>
      </c>
      <c r="G294" s="24" t="str">
        <f t="shared" si="4"/>
        <v>Do</v>
      </c>
      <c r="H294" s="21" t="s">
        <v>342</v>
      </c>
      <c r="I294" s="48">
        <v>1</v>
      </c>
      <c r="J294" s="11"/>
      <c r="K294" s="22">
        <v>14.06</v>
      </c>
      <c r="L294"/>
      <c r="M294"/>
      <c r="N294"/>
      <c r="O294"/>
      <c r="P294"/>
      <c r="Q294"/>
      <c r="R294"/>
      <c r="S294"/>
      <c r="T294"/>
      <c r="U294"/>
      <c r="V294"/>
      <c r="W294"/>
      <c r="X294"/>
      <c r="Y294"/>
      <c r="Z294"/>
      <c r="AA294"/>
      <c r="AB294"/>
      <c r="AC294"/>
      <c r="AD294"/>
    </row>
    <row r="295" spans="1:30" s="10" customFormat="1" ht="30" customHeight="1">
      <c r="A295" s="5"/>
      <c r="B295" s="5"/>
      <c r="C295" s="18">
        <v>292</v>
      </c>
      <c r="D295" s="19" t="s">
        <v>159</v>
      </c>
      <c r="E295" s="20" t="s">
        <v>160</v>
      </c>
      <c r="F295" s="20" t="s">
        <v>160</v>
      </c>
      <c r="G295" s="24" t="str">
        <f t="shared" si="4"/>
        <v>Do</v>
      </c>
      <c r="H295" s="21" t="s">
        <v>343</v>
      </c>
      <c r="I295" s="48">
        <v>0.5</v>
      </c>
      <c r="J295" s="11"/>
      <c r="K295" s="22">
        <v>5.31</v>
      </c>
      <c r="L295"/>
      <c r="M295"/>
      <c r="N295"/>
      <c r="O295"/>
      <c r="P295"/>
      <c r="Q295"/>
      <c r="R295"/>
      <c r="S295"/>
      <c r="T295"/>
      <c r="U295"/>
      <c r="V295"/>
      <c r="W295"/>
      <c r="X295"/>
      <c r="Y295"/>
      <c r="Z295"/>
      <c r="AA295"/>
      <c r="AB295"/>
      <c r="AC295"/>
      <c r="AD295"/>
    </row>
    <row r="296" spans="1:30" s="10" customFormat="1" ht="30" customHeight="1">
      <c r="A296" s="5"/>
      <c r="B296" s="5"/>
      <c r="C296" s="18">
        <v>293</v>
      </c>
      <c r="D296" s="19" t="s">
        <v>159</v>
      </c>
      <c r="E296" s="20" t="s">
        <v>160</v>
      </c>
      <c r="F296" s="20" t="s">
        <v>160</v>
      </c>
      <c r="G296" s="24" t="str">
        <f t="shared" si="4"/>
        <v>Do</v>
      </c>
      <c r="H296" s="21" t="s">
        <v>344</v>
      </c>
      <c r="I296" s="48">
        <v>1.1000000000000001</v>
      </c>
      <c r="J296" s="11"/>
      <c r="K296" s="22">
        <v>11.39</v>
      </c>
      <c r="L296"/>
      <c r="M296"/>
      <c r="N296"/>
      <c r="O296"/>
      <c r="P296"/>
      <c r="Q296"/>
      <c r="R296"/>
      <c r="S296"/>
      <c r="T296"/>
      <c r="U296"/>
      <c r="V296"/>
      <c r="W296"/>
      <c r="X296"/>
      <c r="Y296"/>
      <c r="Z296"/>
      <c r="AA296"/>
      <c r="AB296"/>
      <c r="AC296"/>
      <c r="AD296"/>
    </row>
    <row r="297" spans="1:30" s="10" customFormat="1" ht="30" customHeight="1">
      <c r="A297" s="5"/>
      <c r="B297" s="5"/>
      <c r="C297" s="18">
        <v>294</v>
      </c>
      <c r="D297" s="19" t="s">
        <v>159</v>
      </c>
      <c r="E297" s="20" t="s">
        <v>160</v>
      </c>
      <c r="F297" s="20" t="s">
        <v>160</v>
      </c>
      <c r="G297" s="24" t="str">
        <f t="shared" si="4"/>
        <v>Do</v>
      </c>
      <c r="H297" s="21" t="s">
        <v>345</v>
      </c>
      <c r="I297" s="48">
        <v>1</v>
      </c>
      <c r="J297" s="11"/>
      <c r="K297" s="22">
        <v>11</v>
      </c>
      <c r="L297"/>
      <c r="M297"/>
      <c r="N297"/>
      <c r="O297"/>
      <c r="P297"/>
      <c r="Q297"/>
      <c r="R297"/>
      <c r="S297"/>
      <c r="T297"/>
      <c r="U297"/>
      <c r="V297"/>
      <c r="W297"/>
      <c r="X297"/>
      <c r="Y297"/>
      <c r="Z297"/>
      <c r="AA297"/>
      <c r="AB297"/>
      <c r="AC297"/>
      <c r="AD297"/>
    </row>
    <row r="298" spans="1:30" s="10" customFormat="1" ht="30" customHeight="1">
      <c r="A298" s="5"/>
      <c r="B298" s="5"/>
      <c r="C298" s="18">
        <v>295</v>
      </c>
      <c r="D298" s="19" t="s">
        <v>159</v>
      </c>
      <c r="E298" s="20" t="s">
        <v>160</v>
      </c>
      <c r="F298" s="20" t="s">
        <v>160</v>
      </c>
      <c r="G298" s="24" t="str">
        <f t="shared" si="4"/>
        <v>Do</v>
      </c>
      <c r="H298" s="21" t="s">
        <v>346</v>
      </c>
      <c r="I298" s="48">
        <v>1.78</v>
      </c>
      <c r="J298" s="11"/>
      <c r="K298" s="22">
        <v>36.22</v>
      </c>
      <c r="L298"/>
      <c r="M298"/>
      <c r="N298"/>
      <c r="O298"/>
      <c r="P298"/>
      <c r="Q298"/>
      <c r="R298"/>
      <c r="S298"/>
      <c r="T298"/>
      <c r="U298"/>
      <c r="V298"/>
      <c r="W298"/>
      <c r="X298"/>
      <c r="Y298"/>
      <c r="Z298"/>
      <c r="AA298"/>
      <c r="AB298"/>
      <c r="AC298"/>
      <c r="AD298"/>
    </row>
    <row r="299" spans="1:30" s="10" customFormat="1" ht="30" customHeight="1">
      <c r="A299" s="5"/>
      <c r="B299" s="5"/>
      <c r="C299" s="18">
        <v>296</v>
      </c>
      <c r="D299" s="19" t="s">
        <v>159</v>
      </c>
      <c r="E299" s="20" t="s">
        <v>160</v>
      </c>
      <c r="F299" s="20" t="s">
        <v>160</v>
      </c>
      <c r="G299" s="24" t="str">
        <f t="shared" si="4"/>
        <v>Do</v>
      </c>
      <c r="H299" s="21" t="s">
        <v>347</v>
      </c>
      <c r="I299" s="48">
        <v>0.6</v>
      </c>
      <c r="J299" s="11"/>
      <c r="K299" s="22">
        <v>12.62</v>
      </c>
      <c r="L299"/>
      <c r="M299"/>
      <c r="N299"/>
      <c r="O299"/>
      <c r="P299"/>
      <c r="Q299"/>
      <c r="R299"/>
      <c r="S299"/>
      <c r="T299"/>
      <c r="U299"/>
      <c r="V299"/>
      <c r="W299"/>
      <c r="X299"/>
      <c r="Y299"/>
      <c r="Z299"/>
      <c r="AA299"/>
      <c r="AB299"/>
      <c r="AC299"/>
      <c r="AD299"/>
    </row>
    <row r="300" spans="1:30" s="10" customFormat="1" ht="30" customHeight="1">
      <c r="A300" s="5"/>
      <c r="B300" s="5"/>
      <c r="C300" s="18">
        <v>297</v>
      </c>
      <c r="D300" s="19" t="s">
        <v>159</v>
      </c>
      <c r="E300" s="20" t="s">
        <v>160</v>
      </c>
      <c r="F300" s="20" t="s">
        <v>160</v>
      </c>
      <c r="G300" s="24" t="str">
        <f t="shared" si="4"/>
        <v>Do</v>
      </c>
      <c r="H300" s="21" t="s">
        <v>348</v>
      </c>
      <c r="I300" s="48">
        <v>1.4</v>
      </c>
      <c r="J300" s="11"/>
      <c r="K300" s="22">
        <v>18.79</v>
      </c>
      <c r="L300"/>
      <c r="M300"/>
      <c r="N300"/>
      <c r="O300"/>
      <c r="P300"/>
      <c r="Q300"/>
      <c r="R300"/>
      <c r="S300"/>
      <c r="T300"/>
      <c r="U300"/>
      <c r="V300"/>
      <c r="W300"/>
      <c r="X300"/>
      <c r="Y300"/>
      <c r="Z300"/>
      <c r="AA300"/>
      <c r="AB300"/>
      <c r="AC300"/>
      <c r="AD300"/>
    </row>
    <row r="301" spans="1:30" s="10" customFormat="1" ht="18.75" customHeight="1">
      <c r="A301" s="5"/>
      <c r="B301" s="5"/>
      <c r="C301" s="18">
        <v>298</v>
      </c>
      <c r="D301" s="19" t="s">
        <v>159</v>
      </c>
      <c r="E301" s="20" t="s">
        <v>160</v>
      </c>
      <c r="F301" s="20" t="s">
        <v>160</v>
      </c>
      <c r="G301" s="24" t="str">
        <f t="shared" si="4"/>
        <v>Do</v>
      </c>
      <c r="H301" s="21" t="s">
        <v>349</v>
      </c>
      <c r="I301" s="49">
        <v>0.3</v>
      </c>
      <c r="J301" s="11"/>
      <c r="K301" s="22">
        <v>6.28</v>
      </c>
      <c r="L301"/>
      <c r="M301"/>
      <c r="N301"/>
      <c r="O301"/>
      <c r="P301"/>
      <c r="Q301"/>
      <c r="R301"/>
      <c r="S301"/>
      <c r="T301"/>
      <c r="U301"/>
      <c r="V301"/>
      <c r="W301"/>
      <c r="X301"/>
      <c r="Y301"/>
      <c r="Z301"/>
      <c r="AA301"/>
      <c r="AB301"/>
      <c r="AC301"/>
      <c r="AD301"/>
    </row>
    <row r="302" spans="1:30" s="10" customFormat="1" ht="30" customHeight="1">
      <c r="A302" s="5"/>
      <c r="B302" s="5"/>
      <c r="C302" s="18">
        <v>299</v>
      </c>
      <c r="D302" s="19" t="s">
        <v>159</v>
      </c>
      <c r="E302" s="20" t="s">
        <v>160</v>
      </c>
      <c r="F302" s="20" t="s">
        <v>160</v>
      </c>
      <c r="G302" s="24" t="str">
        <f t="shared" si="4"/>
        <v>Do</v>
      </c>
      <c r="H302" s="21" t="s">
        <v>350</v>
      </c>
      <c r="I302" s="45">
        <v>2</v>
      </c>
      <c r="J302" s="11"/>
      <c r="K302" s="22">
        <v>24.09</v>
      </c>
      <c r="L302"/>
      <c r="M302"/>
      <c r="N302"/>
      <c r="O302"/>
      <c r="P302"/>
      <c r="Q302"/>
      <c r="R302"/>
      <c r="S302"/>
      <c r="T302"/>
      <c r="U302"/>
      <c r="V302"/>
      <c r="W302"/>
      <c r="X302"/>
      <c r="Y302"/>
      <c r="Z302"/>
      <c r="AA302"/>
      <c r="AB302"/>
      <c r="AC302"/>
      <c r="AD302"/>
    </row>
    <row r="303" spans="1:30" s="10" customFormat="1" ht="30" customHeight="1">
      <c r="A303" s="5"/>
      <c r="B303" s="5"/>
      <c r="C303" s="18">
        <v>300</v>
      </c>
      <c r="D303" s="19" t="s">
        <v>159</v>
      </c>
      <c r="E303" s="20" t="s">
        <v>160</v>
      </c>
      <c r="F303" s="20" t="s">
        <v>160</v>
      </c>
      <c r="G303" s="24" t="str">
        <f t="shared" si="4"/>
        <v>Do</v>
      </c>
      <c r="H303" s="21" t="s">
        <v>351</v>
      </c>
      <c r="I303" s="45">
        <v>2</v>
      </c>
      <c r="J303" s="11"/>
      <c r="K303" s="22">
        <v>24.74</v>
      </c>
      <c r="L303"/>
      <c r="M303"/>
      <c r="N303"/>
      <c r="O303"/>
      <c r="P303"/>
      <c r="Q303"/>
      <c r="R303"/>
      <c r="S303"/>
      <c r="T303"/>
      <c r="U303"/>
      <c r="V303"/>
      <c r="W303"/>
      <c r="X303"/>
      <c r="Y303"/>
      <c r="Z303"/>
      <c r="AA303"/>
      <c r="AB303"/>
      <c r="AC303"/>
      <c r="AD303"/>
    </row>
    <row r="304" spans="1:30" s="10" customFormat="1" ht="30" customHeight="1">
      <c r="A304" s="5"/>
      <c r="B304" s="5"/>
      <c r="C304" s="18">
        <v>301</v>
      </c>
      <c r="D304" s="19" t="s">
        <v>159</v>
      </c>
      <c r="E304" s="20" t="s">
        <v>160</v>
      </c>
      <c r="F304" s="20" t="s">
        <v>160</v>
      </c>
      <c r="G304" s="24" t="str">
        <f t="shared" si="4"/>
        <v>Do</v>
      </c>
      <c r="H304" s="21" t="s">
        <v>352</v>
      </c>
      <c r="I304" s="45">
        <v>2</v>
      </c>
      <c r="J304" s="11"/>
      <c r="K304" s="22">
        <v>25.2</v>
      </c>
      <c r="L304"/>
      <c r="M304"/>
      <c r="N304"/>
      <c r="O304"/>
      <c r="P304"/>
      <c r="Q304"/>
      <c r="R304"/>
      <c r="S304"/>
      <c r="T304"/>
      <c r="U304"/>
      <c r="V304"/>
      <c r="W304"/>
      <c r="X304"/>
      <c r="Y304"/>
      <c r="Z304"/>
      <c r="AA304"/>
      <c r="AB304"/>
      <c r="AC304"/>
      <c r="AD304"/>
    </row>
    <row r="305" spans="1:30" s="10" customFormat="1" ht="30" customHeight="1">
      <c r="A305" s="5"/>
      <c r="B305" s="5"/>
      <c r="C305" s="18">
        <v>302</v>
      </c>
      <c r="D305" s="19" t="s">
        <v>159</v>
      </c>
      <c r="E305" s="20" t="s">
        <v>160</v>
      </c>
      <c r="F305" s="20" t="s">
        <v>160</v>
      </c>
      <c r="G305" s="24" t="str">
        <f t="shared" si="4"/>
        <v>Do</v>
      </c>
      <c r="H305" s="21" t="s">
        <v>353</v>
      </c>
      <c r="I305" s="45">
        <v>1</v>
      </c>
      <c r="J305" s="11"/>
      <c r="K305" s="22">
        <v>12.75</v>
      </c>
      <c r="L305"/>
      <c r="M305"/>
      <c r="N305"/>
      <c r="O305"/>
      <c r="P305"/>
      <c r="Q305"/>
      <c r="R305"/>
      <c r="S305"/>
      <c r="T305"/>
      <c r="U305"/>
      <c r="V305"/>
      <c r="W305"/>
      <c r="X305"/>
      <c r="Y305"/>
      <c r="Z305"/>
      <c r="AA305"/>
      <c r="AB305"/>
      <c r="AC305"/>
      <c r="AD305"/>
    </row>
    <row r="306" spans="1:30" s="10" customFormat="1" ht="30" customHeight="1">
      <c r="A306" s="5"/>
      <c r="B306" s="5"/>
      <c r="C306" s="18">
        <v>303</v>
      </c>
      <c r="D306" s="19" t="s">
        <v>159</v>
      </c>
      <c r="E306" s="20" t="s">
        <v>160</v>
      </c>
      <c r="F306" s="20" t="s">
        <v>160</v>
      </c>
      <c r="G306" s="24" t="str">
        <f t="shared" si="4"/>
        <v>Do</v>
      </c>
      <c r="H306" s="21" t="s">
        <v>354</v>
      </c>
      <c r="I306" s="45">
        <v>0.95</v>
      </c>
      <c r="J306" s="11"/>
      <c r="K306" s="22">
        <v>16.27</v>
      </c>
      <c r="L306"/>
      <c r="M306"/>
      <c r="N306"/>
      <c r="O306"/>
      <c r="P306"/>
      <c r="Q306"/>
      <c r="R306"/>
      <c r="S306"/>
      <c r="T306"/>
      <c r="U306"/>
      <c r="V306"/>
      <c r="W306"/>
      <c r="X306"/>
      <c r="Y306"/>
      <c r="Z306"/>
      <c r="AA306"/>
      <c r="AB306"/>
      <c r="AC306"/>
      <c r="AD306"/>
    </row>
    <row r="307" spans="1:30" s="10" customFormat="1" ht="45" customHeight="1">
      <c r="A307" s="5"/>
      <c r="B307" s="5"/>
      <c r="C307" s="18">
        <v>304</v>
      </c>
      <c r="D307" s="19" t="s">
        <v>159</v>
      </c>
      <c r="E307" s="20" t="s">
        <v>160</v>
      </c>
      <c r="F307" s="20" t="s">
        <v>160</v>
      </c>
      <c r="G307" s="24" t="str">
        <f t="shared" si="4"/>
        <v>Do</v>
      </c>
      <c r="H307" s="21" t="s">
        <v>355</v>
      </c>
      <c r="I307" s="45">
        <v>0.55000000000000004</v>
      </c>
      <c r="J307" s="11"/>
      <c r="K307" s="22">
        <v>33.9</v>
      </c>
      <c r="L307"/>
      <c r="M307"/>
      <c r="N307"/>
      <c r="O307"/>
      <c r="P307"/>
      <c r="Q307"/>
      <c r="R307"/>
      <c r="S307"/>
      <c r="T307"/>
      <c r="U307"/>
      <c r="V307"/>
      <c r="W307"/>
      <c r="X307"/>
      <c r="Y307"/>
      <c r="Z307"/>
      <c r="AA307"/>
      <c r="AB307"/>
      <c r="AC307"/>
      <c r="AD307"/>
    </row>
    <row r="308" spans="1:30" s="10" customFormat="1" ht="30" customHeight="1">
      <c r="A308" s="5"/>
      <c r="B308" s="5"/>
      <c r="C308" s="18">
        <v>305</v>
      </c>
      <c r="D308" s="19" t="s">
        <v>159</v>
      </c>
      <c r="E308" s="20" t="s">
        <v>160</v>
      </c>
      <c r="F308" s="20" t="s">
        <v>160</v>
      </c>
      <c r="G308" s="24" t="str">
        <f t="shared" si="4"/>
        <v>Do</v>
      </c>
      <c r="H308" s="21" t="s">
        <v>356</v>
      </c>
      <c r="I308" s="45">
        <v>1.1000000000000001</v>
      </c>
      <c r="J308" s="11"/>
      <c r="K308" s="22">
        <v>14.15</v>
      </c>
      <c r="L308"/>
      <c r="M308"/>
      <c r="N308"/>
      <c r="O308"/>
      <c r="P308"/>
      <c r="Q308"/>
      <c r="R308"/>
      <c r="S308"/>
      <c r="T308"/>
      <c r="U308"/>
      <c r="V308"/>
      <c r="W308"/>
      <c r="X308"/>
      <c r="Y308"/>
      <c r="Z308"/>
      <c r="AA308"/>
      <c r="AB308"/>
      <c r="AC308"/>
      <c r="AD308"/>
    </row>
    <row r="309" spans="1:30" s="10" customFormat="1" ht="30" customHeight="1">
      <c r="A309" s="5"/>
      <c r="B309" s="5"/>
      <c r="C309" s="18">
        <v>306</v>
      </c>
      <c r="D309" s="19" t="s">
        <v>159</v>
      </c>
      <c r="E309" s="20" t="s">
        <v>160</v>
      </c>
      <c r="F309" s="20" t="s">
        <v>160</v>
      </c>
      <c r="G309" s="24" t="str">
        <f t="shared" si="4"/>
        <v>Do</v>
      </c>
      <c r="H309" s="21" t="s">
        <v>357</v>
      </c>
      <c r="I309" s="45">
        <v>0.3</v>
      </c>
      <c r="J309" s="11"/>
      <c r="K309" s="22">
        <v>12.09</v>
      </c>
      <c r="L309"/>
      <c r="M309"/>
      <c r="N309"/>
      <c r="O309"/>
      <c r="P309"/>
      <c r="Q309"/>
      <c r="R309"/>
      <c r="S309"/>
      <c r="T309"/>
      <c r="U309"/>
      <c r="V309"/>
      <c r="W309"/>
      <c r="X309"/>
      <c r="Y309"/>
      <c r="Z309"/>
      <c r="AA309"/>
      <c r="AB309"/>
      <c r="AC309"/>
      <c r="AD309"/>
    </row>
    <row r="310" spans="1:30" s="10" customFormat="1" ht="30" customHeight="1">
      <c r="A310" s="5"/>
      <c r="B310" s="5"/>
      <c r="C310" s="18">
        <v>307</v>
      </c>
      <c r="D310" s="19" t="s">
        <v>159</v>
      </c>
      <c r="E310" s="20" t="s">
        <v>160</v>
      </c>
      <c r="F310" s="20" t="s">
        <v>160</v>
      </c>
      <c r="G310" s="24" t="str">
        <f t="shared" si="4"/>
        <v>Do</v>
      </c>
      <c r="H310" s="21" t="s">
        <v>358</v>
      </c>
      <c r="I310" s="45">
        <v>1.3</v>
      </c>
      <c r="J310" s="11"/>
      <c r="K310" s="22">
        <v>47.15</v>
      </c>
      <c r="L310"/>
      <c r="M310"/>
      <c r="N310"/>
      <c r="O310"/>
      <c r="P310"/>
      <c r="Q310"/>
      <c r="R310"/>
      <c r="S310"/>
      <c r="T310"/>
      <c r="U310"/>
      <c r="V310"/>
      <c r="W310"/>
      <c r="X310"/>
      <c r="Y310"/>
      <c r="Z310"/>
      <c r="AA310"/>
      <c r="AB310"/>
      <c r="AC310"/>
      <c r="AD310"/>
    </row>
    <row r="311" spans="1:30" s="10" customFormat="1" ht="30" customHeight="1">
      <c r="A311" s="5"/>
      <c r="B311" s="5"/>
      <c r="C311" s="18">
        <v>308</v>
      </c>
      <c r="D311" s="19" t="s">
        <v>159</v>
      </c>
      <c r="E311" s="20" t="s">
        <v>160</v>
      </c>
      <c r="F311" s="20" t="s">
        <v>160</v>
      </c>
      <c r="G311" s="24" t="str">
        <f t="shared" si="4"/>
        <v>Do</v>
      </c>
      <c r="H311" s="21" t="s">
        <v>359</v>
      </c>
      <c r="I311" s="45">
        <v>0.24</v>
      </c>
      <c r="J311" s="11"/>
      <c r="K311" s="22">
        <v>13.59</v>
      </c>
      <c r="L311"/>
      <c r="M311"/>
      <c r="N311"/>
      <c r="O311"/>
      <c r="P311"/>
      <c r="Q311"/>
      <c r="R311"/>
      <c r="S311"/>
      <c r="T311"/>
      <c r="U311"/>
      <c r="V311"/>
      <c r="W311"/>
      <c r="X311"/>
      <c r="Y311"/>
      <c r="Z311"/>
      <c r="AA311"/>
      <c r="AB311"/>
      <c r="AC311"/>
      <c r="AD311"/>
    </row>
    <row r="312" spans="1:30" s="10" customFormat="1" ht="30" customHeight="1">
      <c r="A312" s="5"/>
      <c r="B312" s="5"/>
      <c r="C312" s="18">
        <v>309</v>
      </c>
      <c r="D312" s="19" t="s">
        <v>159</v>
      </c>
      <c r="E312" s="20" t="s">
        <v>160</v>
      </c>
      <c r="F312" s="20" t="s">
        <v>160</v>
      </c>
      <c r="G312" s="24" t="str">
        <f t="shared" si="4"/>
        <v>Do</v>
      </c>
      <c r="H312" s="21" t="s">
        <v>360</v>
      </c>
      <c r="I312" s="45">
        <v>0.435</v>
      </c>
      <c r="J312" s="11"/>
      <c r="K312" s="22">
        <v>17.12</v>
      </c>
      <c r="L312"/>
      <c r="M312"/>
      <c r="N312"/>
      <c r="O312"/>
      <c r="P312"/>
      <c r="Q312"/>
      <c r="R312"/>
      <c r="S312"/>
      <c r="T312"/>
      <c r="U312"/>
      <c r="V312"/>
      <c r="W312"/>
      <c r="X312"/>
      <c r="Y312"/>
      <c r="Z312"/>
      <c r="AA312"/>
      <c r="AB312"/>
      <c r="AC312"/>
      <c r="AD312"/>
    </row>
    <row r="313" spans="1:30" s="10" customFormat="1" ht="45" customHeight="1">
      <c r="A313" s="5"/>
      <c r="B313" s="5"/>
      <c r="C313" s="18">
        <v>310</v>
      </c>
      <c r="D313" s="19" t="s">
        <v>159</v>
      </c>
      <c r="E313" s="20" t="s">
        <v>160</v>
      </c>
      <c r="F313" s="20" t="s">
        <v>160</v>
      </c>
      <c r="G313" s="24" t="str">
        <f t="shared" si="4"/>
        <v>Do</v>
      </c>
      <c r="H313" s="21" t="s">
        <v>361</v>
      </c>
      <c r="I313" s="45">
        <v>5.8999999999999997E-2</v>
      </c>
      <c r="J313" s="11"/>
      <c r="K313" s="22">
        <v>4.5199999999999996</v>
      </c>
      <c r="L313"/>
      <c r="M313"/>
      <c r="N313"/>
      <c r="O313"/>
      <c r="P313"/>
      <c r="Q313"/>
      <c r="R313"/>
      <c r="S313"/>
      <c r="T313"/>
      <c r="U313"/>
      <c r="V313"/>
      <c r="W313"/>
      <c r="X313"/>
      <c r="Y313"/>
      <c r="Z313"/>
      <c r="AA313"/>
      <c r="AB313"/>
      <c r="AC313"/>
      <c r="AD313"/>
    </row>
    <row r="314" spans="1:30" s="10" customFormat="1" ht="45" customHeight="1">
      <c r="A314" s="5"/>
      <c r="B314" s="5"/>
      <c r="C314" s="18">
        <v>311</v>
      </c>
      <c r="D314" s="19" t="s">
        <v>159</v>
      </c>
      <c r="E314" s="20" t="s">
        <v>160</v>
      </c>
      <c r="F314" s="20" t="s">
        <v>160</v>
      </c>
      <c r="G314" s="24" t="str">
        <f t="shared" si="4"/>
        <v>Do</v>
      </c>
      <c r="H314" s="21" t="s">
        <v>362</v>
      </c>
      <c r="I314" s="45">
        <v>0.13</v>
      </c>
      <c r="J314" s="11">
        <v>1</v>
      </c>
      <c r="K314" s="22">
        <v>13.61</v>
      </c>
      <c r="L314"/>
      <c r="M314"/>
      <c r="N314"/>
      <c r="O314"/>
      <c r="P314"/>
      <c r="Q314"/>
      <c r="R314"/>
      <c r="S314"/>
      <c r="T314"/>
      <c r="U314"/>
      <c r="V314"/>
      <c r="W314"/>
      <c r="X314"/>
      <c r="Y314"/>
      <c r="Z314"/>
      <c r="AA314"/>
      <c r="AB314"/>
      <c r="AC314"/>
      <c r="AD314"/>
    </row>
    <row r="315" spans="1:30" s="10" customFormat="1" ht="30" customHeight="1">
      <c r="A315" s="5"/>
      <c r="B315" s="5"/>
      <c r="C315" s="18">
        <v>312</v>
      </c>
      <c r="D315" s="19" t="s">
        <v>159</v>
      </c>
      <c r="E315" s="20" t="s">
        <v>160</v>
      </c>
      <c r="F315" s="20" t="s">
        <v>160</v>
      </c>
      <c r="G315" s="24" t="str">
        <f t="shared" si="4"/>
        <v>Do</v>
      </c>
      <c r="H315" s="21" t="s">
        <v>363</v>
      </c>
      <c r="I315" s="50">
        <v>0.9</v>
      </c>
      <c r="J315" s="11"/>
      <c r="K315" s="22">
        <v>36.07</v>
      </c>
      <c r="L315"/>
      <c r="M315"/>
      <c r="N315"/>
      <c r="O315"/>
      <c r="P315"/>
      <c r="Q315"/>
      <c r="R315"/>
      <c r="S315"/>
      <c r="T315"/>
      <c r="U315"/>
      <c r="V315"/>
      <c r="W315"/>
      <c r="X315"/>
      <c r="Y315"/>
      <c r="Z315"/>
      <c r="AA315"/>
      <c r="AB315"/>
      <c r="AC315"/>
      <c r="AD315"/>
    </row>
    <row r="316" spans="1:30" s="10" customFormat="1" ht="18.75" customHeight="1">
      <c r="A316" s="5"/>
      <c r="B316" s="5"/>
      <c r="C316" s="18">
        <v>313</v>
      </c>
      <c r="D316" s="19" t="s">
        <v>159</v>
      </c>
      <c r="E316" s="20" t="s">
        <v>160</v>
      </c>
      <c r="F316" s="20" t="s">
        <v>160</v>
      </c>
      <c r="G316" s="24" t="str">
        <f t="shared" si="4"/>
        <v>Do</v>
      </c>
      <c r="H316" s="21" t="s">
        <v>364</v>
      </c>
      <c r="I316" s="51">
        <v>1.5</v>
      </c>
      <c r="J316" s="11"/>
      <c r="K316" s="22">
        <v>42.42</v>
      </c>
      <c r="L316"/>
      <c r="M316"/>
      <c r="N316"/>
      <c r="O316"/>
      <c r="P316"/>
      <c r="Q316"/>
      <c r="R316"/>
      <c r="S316"/>
      <c r="T316"/>
      <c r="U316"/>
      <c r="V316"/>
      <c r="W316"/>
      <c r="X316"/>
      <c r="Y316"/>
      <c r="Z316"/>
      <c r="AA316"/>
      <c r="AB316"/>
      <c r="AC316"/>
      <c r="AD316"/>
    </row>
    <row r="317" spans="1:30" s="10" customFormat="1" ht="18.75" customHeight="1">
      <c r="A317" s="5"/>
      <c r="B317" s="5"/>
      <c r="C317" s="18">
        <v>314</v>
      </c>
      <c r="D317" s="19" t="s">
        <v>159</v>
      </c>
      <c r="E317" s="20" t="s">
        <v>160</v>
      </c>
      <c r="F317" s="20" t="s">
        <v>160</v>
      </c>
      <c r="G317" s="24" t="str">
        <f t="shared" si="4"/>
        <v>Do</v>
      </c>
      <c r="H317" s="21" t="s">
        <v>365</v>
      </c>
      <c r="I317" s="51">
        <v>3</v>
      </c>
      <c r="J317" s="11"/>
      <c r="K317" s="22">
        <v>49.96</v>
      </c>
      <c r="L317"/>
      <c r="M317"/>
      <c r="N317"/>
      <c r="O317"/>
      <c r="P317"/>
      <c r="Q317"/>
      <c r="R317"/>
      <c r="S317"/>
      <c r="T317"/>
      <c r="U317"/>
      <c r="V317"/>
      <c r="W317"/>
      <c r="X317"/>
      <c r="Y317"/>
      <c r="Z317"/>
      <c r="AA317"/>
      <c r="AB317"/>
      <c r="AC317"/>
      <c r="AD317"/>
    </row>
    <row r="318" spans="1:30" s="10" customFormat="1" ht="30" customHeight="1">
      <c r="A318" s="5"/>
      <c r="B318" s="5"/>
      <c r="C318" s="18">
        <v>315</v>
      </c>
      <c r="D318" s="19" t="s">
        <v>159</v>
      </c>
      <c r="E318" s="20" t="s">
        <v>160</v>
      </c>
      <c r="F318" s="20" t="s">
        <v>160</v>
      </c>
      <c r="G318" s="24" t="str">
        <f t="shared" si="4"/>
        <v>Do</v>
      </c>
      <c r="H318" s="21" t="s">
        <v>366</v>
      </c>
      <c r="I318" s="51">
        <v>1.35</v>
      </c>
      <c r="J318" s="11"/>
      <c r="K318" s="22">
        <v>48.88</v>
      </c>
      <c r="L318"/>
      <c r="M318"/>
      <c r="N318"/>
      <c r="O318"/>
      <c r="P318"/>
      <c r="Q318"/>
      <c r="R318"/>
      <c r="S318"/>
      <c r="T318"/>
      <c r="U318"/>
      <c r="V318"/>
      <c r="W318"/>
      <c r="X318"/>
      <c r="Y318"/>
      <c r="Z318"/>
      <c r="AA318"/>
      <c r="AB318"/>
      <c r="AC318"/>
      <c r="AD318"/>
    </row>
    <row r="319" spans="1:30" s="10" customFormat="1" ht="18.75" customHeight="1">
      <c r="A319" s="5"/>
      <c r="B319" s="5"/>
      <c r="C319" s="18">
        <v>316</v>
      </c>
      <c r="D319" s="19" t="s">
        <v>159</v>
      </c>
      <c r="E319" s="20" t="s">
        <v>160</v>
      </c>
      <c r="F319" s="20" t="s">
        <v>160</v>
      </c>
      <c r="G319" s="24" t="str">
        <f t="shared" si="4"/>
        <v>Do</v>
      </c>
      <c r="H319" s="21" t="s">
        <v>367</v>
      </c>
      <c r="I319" s="51">
        <v>2.9</v>
      </c>
      <c r="J319" s="11"/>
      <c r="K319" s="22">
        <v>32.450000000000003</v>
      </c>
      <c r="L319"/>
      <c r="M319"/>
      <c r="N319"/>
      <c r="O319"/>
      <c r="P319"/>
      <c r="Q319"/>
      <c r="R319"/>
      <c r="S319"/>
      <c r="T319"/>
      <c r="U319"/>
      <c r="V319"/>
      <c r="W319"/>
      <c r="X319"/>
      <c r="Y319"/>
      <c r="Z319"/>
      <c r="AA319"/>
      <c r="AB319"/>
      <c r="AC319"/>
      <c r="AD319"/>
    </row>
    <row r="320" spans="1:30" s="10" customFormat="1" ht="18.75" customHeight="1">
      <c r="A320" s="5"/>
      <c r="B320" s="5"/>
      <c r="C320" s="18">
        <v>317</v>
      </c>
      <c r="D320" s="19" t="s">
        <v>159</v>
      </c>
      <c r="E320" s="20" t="s">
        <v>160</v>
      </c>
      <c r="F320" s="20" t="s">
        <v>160</v>
      </c>
      <c r="G320" s="24" t="str">
        <f t="shared" si="4"/>
        <v>Do</v>
      </c>
      <c r="H320" s="21" t="s">
        <v>368</v>
      </c>
      <c r="I320" s="51">
        <v>3</v>
      </c>
      <c r="J320" s="11"/>
      <c r="K320" s="22">
        <v>33.86</v>
      </c>
      <c r="L320"/>
      <c r="M320"/>
      <c r="N320"/>
      <c r="O320"/>
      <c r="P320"/>
      <c r="Q320"/>
      <c r="R320"/>
      <c r="S320"/>
      <c r="T320"/>
      <c r="U320"/>
      <c r="V320"/>
      <c r="W320"/>
      <c r="X320"/>
      <c r="Y320"/>
      <c r="Z320"/>
      <c r="AA320"/>
      <c r="AB320"/>
      <c r="AC320"/>
      <c r="AD320"/>
    </row>
    <row r="321" spans="1:30" s="10" customFormat="1" ht="30" customHeight="1">
      <c r="A321" s="5"/>
      <c r="B321" s="5"/>
      <c r="C321" s="18">
        <v>318</v>
      </c>
      <c r="D321" s="19" t="s">
        <v>159</v>
      </c>
      <c r="E321" s="20" t="s">
        <v>160</v>
      </c>
      <c r="F321" s="20" t="s">
        <v>160</v>
      </c>
      <c r="G321" s="24" t="str">
        <f t="shared" si="4"/>
        <v>Do</v>
      </c>
      <c r="H321" s="21" t="s">
        <v>369</v>
      </c>
      <c r="I321" s="52">
        <v>3</v>
      </c>
      <c r="J321" s="11"/>
      <c r="K321" s="22">
        <v>32.81</v>
      </c>
      <c r="L321"/>
      <c r="M321"/>
      <c r="N321"/>
      <c r="O321"/>
      <c r="P321"/>
      <c r="Q321"/>
      <c r="R321"/>
      <c r="S321"/>
      <c r="T321"/>
      <c r="U321"/>
      <c r="V321"/>
      <c r="W321"/>
      <c r="X321"/>
      <c r="Y321"/>
      <c r="Z321"/>
      <c r="AA321"/>
      <c r="AB321"/>
      <c r="AC321"/>
      <c r="AD321"/>
    </row>
    <row r="322" spans="1:30" s="10" customFormat="1" ht="18.75" customHeight="1">
      <c r="A322" s="5"/>
      <c r="B322" s="5"/>
      <c r="C322" s="18">
        <v>319</v>
      </c>
      <c r="D322" s="19" t="s">
        <v>159</v>
      </c>
      <c r="E322" s="20" t="s">
        <v>160</v>
      </c>
      <c r="F322" s="20" t="s">
        <v>160</v>
      </c>
      <c r="G322" s="24" t="str">
        <f t="shared" si="4"/>
        <v>Do</v>
      </c>
      <c r="H322" s="21" t="s">
        <v>370</v>
      </c>
      <c r="I322" s="7">
        <v>10.59</v>
      </c>
      <c r="J322" s="11"/>
      <c r="K322" s="22">
        <v>310.41399999999999</v>
      </c>
      <c r="L322"/>
      <c r="M322"/>
      <c r="N322"/>
      <c r="O322"/>
      <c r="P322"/>
      <c r="Q322"/>
      <c r="R322"/>
      <c r="S322"/>
      <c r="T322"/>
      <c r="U322"/>
      <c r="V322"/>
      <c r="W322"/>
      <c r="X322"/>
      <c r="Y322"/>
      <c r="Z322"/>
      <c r="AA322"/>
      <c r="AB322"/>
      <c r="AC322"/>
      <c r="AD322"/>
    </row>
    <row r="323" spans="1:30" s="10" customFormat="1" ht="60" customHeight="1">
      <c r="A323" s="5"/>
      <c r="B323" s="5"/>
      <c r="C323" s="18">
        <v>320</v>
      </c>
      <c r="D323" s="19" t="s">
        <v>159</v>
      </c>
      <c r="E323" s="20" t="s">
        <v>160</v>
      </c>
      <c r="F323" s="20" t="s">
        <v>160</v>
      </c>
      <c r="G323" s="24" t="str">
        <f t="shared" si="4"/>
        <v>Do</v>
      </c>
      <c r="H323" s="21" t="s">
        <v>371</v>
      </c>
      <c r="I323" s="53">
        <v>6.3</v>
      </c>
      <c r="J323" s="11"/>
      <c r="K323" s="33">
        <v>20</v>
      </c>
      <c r="L323"/>
      <c r="M323"/>
      <c r="N323"/>
      <c r="O323"/>
      <c r="P323"/>
      <c r="Q323"/>
      <c r="R323"/>
      <c r="S323"/>
      <c r="T323"/>
      <c r="U323"/>
      <c r="V323"/>
      <c r="W323"/>
      <c r="X323"/>
      <c r="Y323"/>
      <c r="Z323"/>
      <c r="AA323"/>
      <c r="AB323"/>
      <c r="AC323"/>
      <c r="AD323"/>
    </row>
    <row r="324" spans="1:30" s="10" customFormat="1" ht="60" customHeight="1">
      <c r="A324" s="5"/>
      <c r="B324" s="5"/>
      <c r="C324" s="18">
        <v>321</v>
      </c>
      <c r="D324" s="19" t="s">
        <v>159</v>
      </c>
      <c r="E324" s="20" t="s">
        <v>1</v>
      </c>
      <c r="F324" s="20" t="s">
        <v>1</v>
      </c>
      <c r="G324" s="24" t="str">
        <f t="shared" si="4"/>
        <v>Rangia Rural Rd Divn</v>
      </c>
      <c r="H324" s="21" t="s">
        <v>372</v>
      </c>
      <c r="I324" s="54">
        <v>4.2</v>
      </c>
      <c r="J324" s="11"/>
      <c r="K324" s="22">
        <v>70</v>
      </c>
      <c r="L324"/>
      <c r="M324"/>
      <c r="N324"/>
      <c r="O324"/>
      <c r="P324"/>
      <c r="Q324"/>
      <c r="R324"/>
      <c r="S324"/>
      <c r="T324"/>
      <c r="U324"/>
      <c r="V324"/>
      <c r="W324"/>
      <c r="X324"/>
      <c r="Y324"/>
      <c r="Z324"/>
      <c r="AA324"/>
      <c r="AB324"/>
      <c r="AC324"/>
      <c r="AD324"/>
    </row>
    <row r="325" spans="1:30" s="10" customFormat="1" ht="30" customHeight="1">
      <c r="A325" s="5"/>
      <c r="B325" s="5"/>
      <c r="C325" s="18">
        <v>322</v>
      </c>
      <c r="D325" s="19" t="s">
        <v>159</v>
      </c>
      <c r="E325" s="20" t="s">
        <v>1</v>
      </c>
      <c r="F325" s="20" t="s">
        <v>1</v>
      </c>
      <c r="G325" s="24" t="str">
        <f t="shared" si="4"/>
        <v>Do</v>
      </c>
      <c r="H325" s="21" t="s">
        <v>373</v>
      </c>
      <c r="I325" s="7">
        <v>7</v>
      </c>
      <c r="J325" s="11"/>
      <c r="K325" s="22">
        <v>250</v>
      </c>
      <c r="L325"/>
      <c r="M325"/>
      <c r="N325"/>
      <c r="O325"/>
      <c r="P325"/>
      <c r="Q325"/>
      <c r="R325"/>
      <c r="S325"/>
      <c r="T325"/>
      <c r="U325"/>
      <c r="V325"/>
      <c r="W325"/>
      <c r="X325"/>
      <c r="Y325"/>
      <c r="Z325"/>
      <c r="AA325"/>
      <c r="AB325"/>
      <c r="AC325"/>
      <c r="AD325"/>
    </row>
    <row r="326" spans="1:30" s="10" customFormat="1" ht="30" customHeight="1">
      <c r="A326" s="5"/>
      <c r="B326" s="5"/>
      <c r="C326" s="18">
        <v>323</v>
      </c>
      <c r="D326" s="19" t="s">
        <v>159</v>
      </c>
      <c r="E326" s="20" t="s">
        <v>1</v>
      </c>
      <c r="F326" s="20" t="s">
        <v>1</v>
      </c>
      <c r="G326" s="24" t="str">
        <f t="shared" ref="G326:G389" si="5">IF(F326=F325,"Do",F326)</f>
        <v>Do</v>
      </c>
      <c r="H326" s="21" t="s">
        <v>374</v>
      </c>
      <c r="I326" s="11">
        <v>0</v>
      </c>
      <c r="J326" s="11">
        <v>1</v>
      </c>
      <c r="K326" s="22">
        <v>19.59</v>
      </c>
      <c r="L326"/>
      <c r="M326"/>
      <c r="N326"/>
      <c r="O326"/>
      <c r="P326"/>
      <c r="Q326"/>
      <c r="R326"/>
      <c r="S326"/>
      <c r="T326"/>
      <c r="U326"/>
      <c r="V326"/>
      <c r="W326"/>
      <c r="X326"/>
      <c r="Y326"/>
      <c r="Z326"/>
      <c r="AA326"/>
      <c r="AB326"/>
      <c r="AC326"/>
      <c r="AD326"/>
    </row>
    <row r="327" spans="1:30" s="10" customFormat="1" ht="30" customHeight="1">
      <c r="A327" s="5"/>
      <c r="B327" s="5"/>
      <c r="C327" s="18">
        <v>324</v>
      </c>
      <c r="D327" s="19" t="s">
        <v>159</v>
      </c>
      <c r="E327" s="20" t="s">
        <v>1</v>
      </c>
      <c r="F327" s="20" t="s">
        <v>1</v>
      </c>
      <c r="G327" s="24" t="str">
        <f t="shared" si="5"/>
        <v>Do</v>
      </c>
      <c r="H327" s="21" t="s">
        <v>375</v>
      </c>
      <c r="I327" s="11">
        <v>0</v>
      </c>
      <c r="J327" s="11">
        <v>1</v>
      </c>
      <c r="K327" s="22">
        <v>16.75</v>
      </c>
      <c r="L327"/>
      <c r="M327"/>
      <c r="N327"/>
      <c r="O327"/>
      <c r="P327"/>
      <c r="Q327"/>
      <c r="R327"/>
      <c r="S327"/>
      <c r="T327"/>
      <c r="U327"/>
      <c r="V327"/>
      <c r="W327"/>
      <c r="X327"/>
      <c r="Y327"/>
      <c r="Z327"/>
      <c r="AA327"/>
      <c r="AB327"/>
      <c r="AC327"/>
      <c r="AD327"/>
    </row>
    <row r="328" spans="1:30" s="10" customFormat="1" ht="30" customHeight="1">
      <c r="A328" s="5"/>
      <c r="B328" s="5"/>
      <c r="C328" s="18">
        <v>325</v>
      </c>
      <c r="D328" s="19" t="s">
        <v>376</v>
      </c>
      <c r="E328" s="20" t="s">
        <v>377</v>
      </c>
      <c r="F328" s="20" t="s">
        <v>377</v>
      </c>
      <c r="G328" s="24" t="str">
        <f t="shared" si="5"/>
        <v>Lakhimpur Rural Rd Divn</v>
      </c>
      <c r="H328" s="21" t="s">
        <v>378</v>
      </c>
      <c r="I328" s="7">
        <f>2.67+1.528</f>
        <v>4.1980000000000004</v>
      </c>
      <c r="J328" s="11"/>
      <c r="K328" s="22">
        <f>223.61+121.914</f>
        <v>345.524</v>
      </c>
      <c r="L328"/>
      <c r="M328"/>
      <c r="N328"/>
      <c r="O328"/>
      <c r="P328"/>
      <c r="Q328"/>
      <c r="R328"/>
      <c r="S328"/>
      <c r="T328"/>
      <c r="U328"/>
      <c r="V328"/>
      <c r="W328"/>
      <c r="X328"/>
      <c r="Y328"/>
      <c r="Z328"/>
      <c r="AA328"/>
      <c r="AB328"/>
      <c r="AC328"/>
      <c r="AD328"/>
    </row>
    <row r="329" spans="1:30" s="10" customFormat="1" ht="30" customHeight="1">
      <c r="A329" s="5"/>
      <c r="B329" s="5"/>
      <c r="C329" s="18">
        <v>326</v>
      </c>
      <c r="D329" s="19" t="s">
        <v>376</v>
      </c>
      <c r="E329" s="20" t="s">
        <v>377</v>
      </c>
      <c r="F329" s="20" t="s">
        <v>377</v>
      </c>
      <c r="G329" s="24" t="str">
        <f t="shared" si="5"/>
        <v>Do</v>
      </c>
      <c r="H329" s="21" t="s">
        <v>379</v>
      </c>
      <c r="I329" s="11">
        <v>0.372</v>
      </c>
      <c r="J329" s="11"/>
      <c r="K329" s="22">
        <v>24</v>
      </c>
      <c r="L329"/>
      <c r="M329"/>
      <c r="N329"/>
      <c r="O329"/>
      <c r="P329"/>
      <c r="Q329"/>
      <c r="R329"/>
      <c r="S329"/>
      <c r="T329"/>
      <c r="U329"/>
      <c r="V329"/>
      <c r="W329"/>
      <c r="X329"/>
      <c r="Y329"/>
      <c r="Z329"/>
      <c r="AA329"/>
      <c r="AB329"/>
      <c r="AC329"/>
      <c r="AD329"/>
    </row>
    <row r="330" spans="1:30" s="10" customFormat="1" ht="30" customHeight="1">
      <c r="A330" s="5"/>
      <c r="B330" s="5"/>
      <c r="C330" s="18">
        <v>327</v>
      </c>
      <c r="D330" s="19" t="s">
        <v>376</v>
      </c>
      <c r="E330" s="20" t="s">
        <v>377</v>
      </c>
      <c r="F330" s="20" t="s">
        <v>377</v>
      </c>
      <c r="G330" s="24" t="str">
        <f t="shared" si="5"/>
        <v>Do</v>
      </c>
      <c r="H330" s="21" t="s">
        <v>380</v>
      </c>
      <c r="I330" s="11">
        <v>1.95</v>
      </c>
      <c r="J330" s="11"/>
      <c r="K330" s="22">
        <v>109</v>
      </c>
      <c r="L330"/>
      <c r="M330"/>
      <c r="N330"/>
      <c r="O330"/>
      <c r="P330"/>
      <c r="Q330"/>
      <c r="R330"/>
      <c r="S330"/>
      <c r="T330"/>
      <c r="U330"/>
      <c r="V330"/>
      <c r="W330"/>
      <c r="X330"/>
      <c r="Y330"/>
      <c r="Z330"/>
      <c r="AA330"/>
      <c r="AB330"/>
      <c r="AC330"/>
      <c r="AD330"/>
    </row>
    <row r="331" spans="1:30" s="10" customFormat="1" ht="30" customHeight="1">
      <c r="A331" s="5"/>
      <c r="B331" s="5"/>
      <c r="C331" s="18">
        <v>328</v>
      </c>
      <c r="D331" s="19" t="s">
        <v>376</v>
      </c>
      <c r="E331" s="20" t="s">
        <v>381</v>
      </c>
      <c r="F331" s="20" t="s">
        <v>381</v>
      </c>
      <c r="G331" s="24" t="str">
        <f t="shared" si="5"/>
        <v>Lakhimpur State Rd Divn</v>
      </c>
      <c r="H331" s="21" t="s">
        <v>382</v>
      </c>
      <c r="I331" s="7">
        <v>6.96</v>
      </c>
      <c r="J331" s="11"/>
      <c r="K331" s="22">
        <v>150</v>
      </c>
      <c r="L331"/>
      <c r="M331"/>
      <c r="N331"/>
      <c r="O331"/>
      <c r="P331"/>
      <c r="Q331"/>
      <c r="R331"/>
      <c r="S331"/>
      <c r="T331"/>
      <c r="U331"/>
      <c r="V331"/>
      <c r="W331"/>
      <c r="X331"/>
      <c r="Y331"/>
      <c r="Z331"/>
      <c r="AA331"/>
      <c r="AB331"/>
      <c r="AC331"/>
      <c r="AD331"/>
    </row>
    <row r="332" spans="1:30" s="10" customFormat="1" ht="75" customHeight="1">
      <c r="A332" s="5"/>
      <c r="B332" s="5"/>
      <c r="C332" s="18">
        <v>329</v>
      </c>
      <c r="D332" s="19" t="s">
        <v>66</v>
      </c>
      <c r="E332" s="20" t="s">
        <v>383</v>
      </c>
      <c r="F332" s="20" t="s">
        <v>383</v>
      </c>
      <c r="G332" s="24" t="str">
        <f t="shared" si="5"/>
        <v>Jorhat Rural Rd Divn</v>
      </c>
      <c r="H332" s="21" t="s">
        <v>384</v>
      </c>
      <c r="I332" s="11">
        <v>0</v>
      </c>
      <c r="J332" s="11"/>
      <c r="K332" s="22">
        <v>12.10525</v>
      </c>
      <c r="L332"/>
      <c r="M332"/>
      <c r="N332"/>
      <c r="O332"/>
      <c r="P332"/>
      <c r="Q332"/>
      <c r="R332"/>
      <c r="S332"/>
      <c r="T332"/>
      <c r="U332"/>
      <c r="V332"/>
      <c r="W332"/>
      <c r="X332"/>
      <c r="Y332"/>
      <c r="Z332"/>
      <c r="AA332"/>
      <c r="AB332"/>
      <c r="AC332"/>
      <c r="AD332"/>
    </row>
    <row r="333" spans="1:30" s="10" customFormat="1" ht="30" customHeight="1">
      <c r="A333" s="5"/>
      <c r="B333" s="5"/>
      <c r="C333" s="18">
        <v>330</v>
      </c>
      <c r="D333" s="19" t="s">
        <v>66</v>
      </c>
      <c r="E333" s="20" t="s">
        <v>383</v>
      </c>
      <c r="F333" s="20" t="s">
        <v>383</v>
      </c>
      <c r="G333" s="24" t="str">
        <f t="shared" si="5"/>
        <v>Do</v>
      </c>
      <c r="H333" s="32" t="s">
        <v>385</v>
      </c>
      <c r="I333" s="7">
        <v>1.091</v>
      </c>
      <c r="J333" s="11"/>
      <c r="K333" s="22">
        <v>102.54</v>
      </c>
      <c r="L333"/>
      <c r="M333"/>
      <c r="N333"/>
      <c r="O333"/>
      <c r="P333"/>
      <c r="Q333"/>
      <c r="R333"/>
      <c r="S333"/>
      <c r="T333"/>
      <c r="U333"/>
      <c r="V333"/>
      <c r="W333"/>
      <c r="X333"/>
      <c r="Y333"/>
      <c r="Z333"/>
      <c r="AA333"/>
      <c r="AB333"/>
      <c r="AC333"/>
      <c r="AD333"/>
    </row>
    <row r="334" spans="1:30" s="10" customFormat="1" ht="30" customHeight="1">
      <c r="A334" s="5"/>
      <c r="B334" s="5"/>
      <c r="C334" s="18">
        <v>331</v>
      </c>
      <c r="D334" s="19" t="s">
        <v>66</v>
      </c>
      <c r="E334" s="20" t="s">
        <v>67</v>
      </c>
      <c r="F334" s="20" t="s">
        <v>67</v>
      </c>
      <c r="G334" s="24" t="str">
        <f t="shared" si="5"/>
        <v>Jorhat State Rd Divn</v>
      </c>
      <c r="H334" s="21" t="s">
        <v>386</v>
      </c>
      <c r="I334" s="55">
        <v>8.0500000000000007</v>
      </c>
      <c r="J334" s="11"/>
      <c r="K334" s="22">
        <f>600+17.285</f>
        <v>617.28499999999997</v>
      </c>
      <c r="L334"/>
      <c r="M334"/>
      <c r="N334"/>
      <c r="O334"/>
      <c r="P334"/>
      <c r="Q334"/>
      <c r="R334"/>
      <c r="S334"/>
      <c r="T334"/>
      <c r="U334"/>
      <c r="V334"/>
      <c r="W334"/>
      <c r="X334"/>
      <c r="Y334"/>
      <c r="Z334"/>
      <c r="AA334"/>
      <c r="AB334"/>
      <c r="AC334"/>
      <c r="AD334"/>
    </row>
    <row r="335" spans="1:30" s="10" customFormat="1" ht="30" customHeight="1">
      <c r="A335" s="5"/>
      <c r="B335" s="5"/>
      <c r="C335" s="18">
        <v>332</v>
      </c>
      <c r="D335" s="19" t="s">
        <v>387</v>
      </c>
      <c r="E335" s="20" t="s">
        <v>388</v>
      </c>
      <c r="F335" s="20" t="s">
        <v>388</v>
      </c>
      <c r="G335" s="24" t="str">
        <f t="shared" si="5"/>
        <v>Morigaon State Rd Divn</v>
      </c>
      <c r="H335" s="21" t="s">
        <v>389</v>
      </c>
      <c r="I335" s="11">
        <v>22.8</v>
      </c>
      <c r="J335" s="11"/>
      <c r="K335" s="22">
        <v>341</v>
      </c>
      <c r="L335"/>
      <c r="M335"/>
      <c r="N335"/>
      <c r="O335"/>
      <c r="P335"/>
      <c r="Q335"/>
      <c r="R335"/>
      <c r="S335"/>
      <c r="T335"/>
      <c r="U335"/>
      <c r="V335"/>
      <c r="W335"/>
      <c r="X335"/>
      <c r="Y335"/>
      <c r="Z335"/>
      <c r="AA335"/>
      <c r="AB335"/>
      <c r="AC335"/>
      <c r="AD335"/>
    </row>
    <row r="336" spans="1:30" s="10" customFormat="1" ht="30" customHeight="1">
      <c r="A336" s="5"/>
      <c r="B336" s="5"/>
      <c r="C336" s="18">
        <v>333</v>
      </c>
      <c r="D336" s="19" t="s">
        <v>387</v>
      </c>
      <c r="E336" s="20" t="s">
        <v>388</v>
      </c>
      <c r="F336" s="20" t="s">
        <v>388</v>
      </c>
      <c r="G336" s="24" t="str">
        <f t="shared" si="5"/>
        <v>Do</v>
      </c>
      <c r="H336" s="21" t="s">
        <v>390</v>
      </c>
      <c r="I336" s="11">
        <v>18.5</v>
      </c>
      <c r="J336" s="11"/>
      <c r="K336" s="22">
        <v>377</v>
      </c>
      <c r="L336"/>
      <c r="M336"/>
      <c r="N336"/>
      <c r="O336"/>
      <c r="P336"/>
      <c r="Q336"/>
      <c r="R336"/>
      <c r="S336"/>
      <c r="T336"/>
      <c r="U336"/>
      <c r="V336"/>
      <c r="W336"/>
      <c r="X336"/>
      <c r="Y336"/>
      <c r="Z336"/>
      <c r="AA336"/>
      <c r="AB336"/>
      <c r="AC336"/>
      <c r="AD336"/>
    </row>
    <row r="337" spans="1:30" s="10" customFormat="1" ht="30" customHeight="1">
      <c r="A337" s="5"/>
      <c r="B337" s="5"/>
      <c r="C337" s="18">
        <v>334</v>
      </c>
      <c r="D337" s="19" t="s">
        <v>387</v>
      </c>
      <c r="E337" s="20" t="s">
        <v>388</v>
      </c>
      <c r="F337" s="20" t="s">
        <v>388</v>
      </c>
      <c r="G337" s="24" t="str">
        <f t="shared" si="5"/>
        <v>Do</v>
      </c>
      <c r="H337" s="21" t="s">
        <v>391</v>
      </c>
      <c r="I337" s="7">
        <v>12</v>
      </c>
      <c r="J337" s="11"/>
      <c r="K337" s="22">
        <v>180</v>
      </c>
      <c r="L337"/>
      <c r="M337"/>
      <c r="N337"/>
      <c r="O337"/>
      <c r="P337"/>
      <c r="Q337"/>
      <c r="R337"/>
      <c r="S337"/>
      <c r="T337"/>
      <c r="U337"/>
      <c r="V337"/>
      <c r="W337"/>
      <c r="X337"/>
      <c r="Y337"/>
      <c r="Z337"/>
      <c r="AA337"/>
      <c r="AB337"/>
      <c r="AC337"/>
      <c r="AD337"/>
    </row>
    <row r="338" spans="1:30" s="10" customFormat="1" ht="30" customHeight="1">
      <c r="A338" s="5"/>
      <c r="B338" s="5"/>
      <c r="C338" s="18">
        <v>335</v>
      </c>
      <c r="D338" s="19" t="s">
        <v>387</v>
      </c>
      <c r="E338" s="20" t="s">
        <v>388</v>
      </c>
      <c r="F338" s="20" t="s">
        <v>388</v>
      </c>
      <c r="G338" s="24" t="str">
        <f t="shared" si="5"/>
        <v>Do</v>
      </c>
      <c r="H338" s="21" t="s">
        <v>392</v>
      </c>
      <c r="I338" s="7">
        <v>7.83</v>
      </c>
      <c r="J338" s="11"/>
      <c r="K338" s="22">
        <v>300</v>
      </c>
      <c r="L338"/>
      <c r="M338"/>
      <c r="N338"/>
      <c r="O338"/>
      <c r="P338"/>
      <c r="Q338"/>
      <c r="R338"/>
      <c r="S338"/>
      <c r="T338"/>
      <c r="U338"/>
      <c r="V338"/>
      <c r="W338"/>
      <c r="X338"/>
      <c r="Y338"/>
      <c r="Z338"/>
      <c r="AA338"/>
      <c r="AB338"/>
      <c r="AC338"/>
      <c r="AD338"/>
    </row>
    <row r="339" spans="1:30" s="10" customFormat="1" ht="45" customHeight="1">
      <c r="A339" s="5"/>
      <c r="B339" s="5"/>
      <c r="C339" s="18">
        <v>336</v>
      </c>
      <c r="D339" s="19" t="s">
        <v>393</v>
      </c>
      <c r="E339" s="20" t="s">
        <v>394</v>
      </c>
      <c r="F339" s="20" t="s">
        <v>394</v>
      </c>
      <c r="G339" s="24" t="str">
        <f t="shared" si="5"/>
        <v>Nagaon Rural Rd Divn</v>
      </c>
      <c r="H339" s="21" t="s">
        <v>395</v>
      </c>
      <c r="I339" s="7">
        <f>7.3-6.49</f>
        <v>0.80999999999999961</v>
      </c>
      <c r="J339" s="11"/>
      <c r="K339" s="22">
        <v>14.5</v>
      </c>
      <c r="L339"/>
      <c r="M339"/>
      <c r="N339"/>
      <c r="O339"/>
      <c r="P339"/>
      <c r="Q339"/>
      <c r="R339"/>
      <c r="S339"/>
      <c r="T339"/>
      <c r="U339"/>
      <c r="V339"/>
      <c r="W339"/>
      <c r="X339"/>
      <c r="Y339"/>
      <c r="Z339"/>
      <c r="AA339"/>
      <c r="AB339"/>
      <c r="AC339"/>
      <c r="AD339"/>
    </row>
    <row r="340" spans="1:30" s="10" customFormat="1" ht="45" customHeight="1">
      <c r="A340" s="5"/>
      <c r="B340" s="5"/>
      <c r="C340" s="18">
        <v>337</v>
      </c>
      <c r="D340" s="19" t="s">
        <v>393</v>
      </c>
      <c r="E340" s="20" t="s">
        <v>394</v>
      </c>
      <c r="F340" s="20" t="s">
        <v>394</v>
      </c>
      <c r="G340" s="24" t="str">
        <f t="shared" si="5"/>
        <v>Do</v>
      </c>
      <c r="H340" s="21" t="s">
        <v>396</v>
      </c>
      <c r="I340" s="7">
        <f>6.49-5.3</f>
        <v>1.1900000000000004</v>
      </c>
      <c r="J340" s="11"/>
      <c r="K340" s="22">
        <v>19</v>
      </c>
      <c r="L340"/>
      <c r="M340"/>
      <c r="N340"/>
      <c r="O340"/>
      <c r="P340"/>
      <c r="Q340"/>
      <c r="R340"/>
      <c r="S340"/>
      <c r="T340"/>
      <c r="U340"/>
      <c r="V340"/>
      <c r="W340"/>
      <c r="X340"/>
      <c r="Y340"/>
      <c r="Z340"/>
      <c r="AA340"/>
      <c r="AB340"/>
      <c r="AC340"/>
      <c r="AD340"/>
    </row>
    <row r="341" spans="1:30" s="10" customFormat="1" ht="30" customHeight="1">
      <c r="A341" s="5"/>
      <c r="B341" s="5"/>
      <c r="C341" s="18">
        <v>338</v>
      </c>
      <c r="D341" s="19" t="s">
        <v>393</v>
      </c>
      <c r="E341" s="20" t="s">
        <v>397</v>
      </c>
      <c r="F341" s="20" t="s">
        <v>397</v>
      </c>
      <c r="G341" s="24" t="str">
        <f t="shared" si="5"/>
        <v>Nagaon state Rd Divn</v>
      </c>
      <c r="H341" s="21" t="s">
        <v>398</v>
      </c>
      <c r="I341" s="56">
        <v>10</v>
      </c>
      <c r="J341" s="11"/>
      <c r="K341" s="22">
        <v>50</v>
      </c>
      <c r="L341"/>
      <c r="M341"/>
      <c r="N341"/>
      <c r="O341"/>
      <c r="P341"/>
      <c r="Q341"/>
      <c r="R341"/>
      <c r="S341"/>
      <c r="T341"/>
      <c r="U341"/>
      <c r="V341"/>
      <c r="W341"/>
      <c r="X341"/>
      <c r="Y341"/>
      <c r="Z341"/>
      <c r="AA341"/>
      <c r="AB341"/>
      <c r="AC341"/>
      <c r="AD341"/>
    </row>
    <row r="342" spans="1:30" s="10" customFormat="1" ht="18.75" customHeight="1">
      <c r="A342" s="5"/>
      <c r="B342" s="5"/>
      <c r="C342" s="18">
        <v>339</v>
      </c>
      <c r="D342" s="19" t="s">
        <v>393</v>
      </c>
      <c r="E342" s="20" t="s">
        <v>397</v>
      </c>
      <c r="F342" s="20" t="s">
        <v>397</v>
      </c>
      <c r="G342" s="24" t="str">
        <f t="shared" si="5"/>
        <v>Do</v>
      </c>
      <c r="H342" s="21" t="s">
        <v>399</v>
      </c>
      <c r="I342" s="57">
        <v>13.5</v>
      </c>
      <c r="J342" s="11"/>
      <c r="K342" s="22">
        <v>250</v>
      </c>
      <c r="L342"/>
      <c r="M342"/>
      <c r="N342"/>
      <c r="O342"/>
      <c r="P342"/>
      <c r="Q342"/>
      <c r="R342"/>
      <c r="S342"/>
      <c r="T342"/>
      <c r="U342"/>
      <c r="V342"/>
      <c r="W342"/>
      <c r="X342"/>
      <c r="Y342"/>
      <c r="Z342"/>
      <c r="AA342"/>
      <c r="AB342"/>
      <c r="AC342"/>
      <c r="AD342"/>
    </row>
    <row r="343" spans="1:30" s="10" customFormat="1" ht="30" customHeight="1">
      <c r="A343" s="5"/>
      <c r="B343" s="5"/>
      <c r="C343" s="18">
        <v>340</v>
      </c>
      <c r="D343" s="19" t="s">
        <v>400</v>
      </c>
      <c r="E343" s="20" t="s">
        <v>401</v>
      </c>
      <c r="F343" s="20" t="s">
        <v>401</v>
      </c>
      <c r="G343" s="24" t="str">
        <f t="shared" si="5"/>
        <v>Sonitpur Rural Rd Divn</v>
      </c>
      <c r="H343" s="21" t="s">
        <v>402</v>
      </c>
      <c r="I343" s="7">
        <v>7.5</v>
      </c>
      <c r="J343" s="11"/>
      <c r="K343" s="22">
        <v>125</v>
      </c>
      <c r="L343"/>
      <c r="M343"/>
      <c r="N343"/>
      <c r="O343"/>
      <c r="P343"/>
      <c r="Q343"/>
      <c r="R343"/>
      <c r="S343"/>
      <c r="T343"/>
      <c r="U343"/>
      <c r="V343"/>
      <c r="W343"/>
      <c r="X343"/>
      <c r="Y343"/>
      <c r="Z343"/>
      <c r="AA343"/>
      <c r="AB343"/>
      <c r="AC343"/>
      <c r="AD343"/>
    </row>
    <row r="344" spans="1:30" s="10" customFormat="1" ht="30" customHeight="1">
      <c r="A344" s="5"/>
      <c r="B344" s="5"/>
      <c r="C344" s="18">
        <v>341</v>
      </c>
      <c r="D344" s="19" t="s">
        <v>400</v>
      </c>
      <c r="E344" s="20" t="s">
        <v>401</v>
      </c>
      <c r="F344" s="20" t="s">
        <v>401</v>
      </c>
      <c r="G344" s="24" t="str">
        <f t="shared" si="5"/>
        <v>Do</v>
      </c>
      <c r="H344" s="21" t="s">
        <v>403</v>
      </c>
      <c r="I344" s="7">
        <v>23.7</v>
      </c>
      <c r="J344" s="11"/>
      <c r="K344" s="22">
        <v>360</v>
      </c>
      <c r="L344"/>
      <c r="M344"/>
      <c r="N344"/>
      <c r="O344"/>
      <c r="P344"/>
      <c r="Q344"/>
      <c r="R344"/>
      <c r="S344"/>
      <c r="T344"/>
      <c r="U344"/>
      <c r="V344"/>
      <c r="W344"/>
      <c r="X344"/>
      <c r="Y344"/>
      <c r="Z344"/>
      <c r="AA344"/>
      <c r="AB344"/>
      <c r="AC344"/>
      <c r="AD344"/>
    </row>
    <row r="345" spans="1:30" s="10" customFormat="1" ht="18.75" customHeight="1">
      <c r="A345" s="5"/>
      <c r="B345" s="5"/>
      <c r="C345" s="18">
        <v>342</v>
      </c>
      <c r="D345" s="19" t="s">
        <v>400</v>
      </c>
      <c r="E345" s="20" t="s">
        <v>401</v>
      </c>
      <c r="F345" s="20" t="s">
        <v>401</v>
      </c>
      <c r="G345" s="24" t="str">
        <f t="shared" si="5"/>
        <v>Do</v>
      </c>
      <c r="H345" s="21" t="s">
        <v>404</v>
      </c>
      <c r="I345" s="7">
        <v>2.5</v>
      </c>
      <c r="J345" s="11"/>
      <c r="K345" s="22">
        <v>38</v>
      </c>
      <c r="L345"/>
      <c r="M345"/>
      <c r="N345"/>
      <c r="O345"/>
      <c r="P345"/>
      <c r="Q345"/>
      <c r="R345"/>
      <c r="S345"/>
      <c r="T345"/>
      <c r="U345"/>
      <c r="V345"/>
      <c r="W345"/>
      <c r="X345"/>
      <c r="Y345"/>
      <c r="Z345"/>
      <c r="AA345"/>
      <c r="AB345"/>
      <c r="AC345"/>
      <c r="AD345"/>
    </row>
    <row r="346" spans="1:30" s="10" customFormat="1" ht="30" customHeight="1">
      <c r="A346" s="5"/>
      <c r="B346" s="5"/>
      <c r="C346" s="18">
        <v>343</v>
      </c>
      <c r="D346" s="19" t="s">
        <v>400</v>
      </c>
      <c r="E346" s="20" t="s">
        <v>401</v>
      </c>
      <c r="F346" s="20" t="s">
        <v>401</v>
      </c>
      <c r="G346" s="24" t="str">
        <f t="shared" si="5"/>
        <v>Do</v>
      </c>
      <c r="H346" s="21" t="s">
        <v>405</v>
      </c>
      <c r="I346" s="58">
        <v>14.3</v>
      </c>
      <c r="J346" s="11"/>
      <c r="K346" s="22">
        <v>367.51</v>
      </c>
      <c r="L346"/>
      <c r="M346"/>
      <c r="N346"/>
      <c r="O346"/>
      <c r="P346"/>
      <c r="Q346"/>
      <c r="R346"/>
      <c r="S346"/>
      <c r="T346"/>
      <c r="U346"/>
      <c r="V346"/>
      <c r="W346"/>
      <c r="X346"/>
      <c r="Y346"/>
      <c r="Z346"/>
      <c r="AA346"/>
      <c r="AB346"/>
      <c r="AC346"/>
      <c r="AD346"/>
    </row>
    <row r="347" spans="1:30" s="10" customFormat="1" ht="30" customHeight="1">
      <c r="A347" s="5"/>
      <c r="B347" s="5"/>
      <c r="C347" s="18">
        <v>344</v>
      </c>
      <c r="D347" s="19" t="s">
        <v>400</v>
      </c>
      <c r="E347" s="20" t="s">
        <v>406</v>
      </c>
      <c r="F347" s="20" t="s">
        <v>406</v>
      </c>
      <c r="G347" s="24" t="str">
        <f t="shared" si="5"/>
        <v>Sonitpur State Rd Divn</v>
      </c>
      <c r="H347" s="21" t="s">
        <v>407</v>
      </c>
      <c r="I347" s="7">
        <v>1.2</v>
      </c>
      <c r="J347" s="11"/>
      <c r="K347" s="22">
        <v>99.626000000000005</v>
      </c>
      <c r="L347"/>
      <c r="M347"/>
      <c r="N347"/>
      <c r="O347"/>
      <c r="P347"/>
      <c r="Q347"/>
      <c r="R347"/>
      <c r="S347"/>
      <c r="T347"/>
      <c r="U347"/>
      <c r="V347"/>
      <c r="W347"/>
      <c r="X347"/>
      <c r="Y347"/>
      <c r="Z347"/>
      <c r="AA347"/>
      <c r="AB347"/>
      <c r="AC347"/>
      <c r="AD347"/>
    </row>
    <row r="348" spans="1:30" s="10" customFormat="1" ht="30" customHeight="1">
      <c r="A348" s="5"/>
      <c r="B348" s="5"/>
      <c r="C348" s="18">
        <v>345</v>
      </c>
      <c r="D348" s="19" t="s">
        <v>408</v>
      </c>
      <c r="E348" s="20" t="s">
        <v>409</v>
      </c>
      <c r="F348" s="20" t="s">
        <v>409</v>
      </c>
      <c r="G348" s="24" t="str">
        <f t="shared" si="5"/>
        <v>Tinsukia State Rd Divn</v>
      </c>
      <c r="H348" s="21" t="s">
        <v>410</v>
      </c>
      <c r="I348" s="7">
        <v>1.0069999999999999</v>
      </c>
      <c r="J348" s="11"/>
      <c r="K348" s="22">
        <v>70.38</v>
      </c>
      <c r="L348"/>
      <c r="M348"/>
      <c r="N348"/>
      <c r="O348"/>
      <c r="P348"/>
      <c r="Q348"/>
      <c r="R348"/>
      <c r="S348"/>
      <c r="T348"/>
      <c r="U348"/>
      <c r="V348"/>
      <c r="W348"/>
      <c r="X348"/>
      <c r="Y348"/>
      <c r="Z348"/>
      <c r="AA348"/>
      <c r="AB348"/>
      <c r="AC348"/>
      <c r="AD348"/>
    </row>
    <row r="349" spans="1:30" s="10" customFormat="1" ht="45" customHeight="1">
      <c r="A349" s="5"/>
      <c r="B349" s="5"/>
      <c r="C349" s="18">
        <v>346</v>
      </c>
      <c r="D349" s="19" t="s">
        <v>14</v>
      </c>
      <c r="E349" s="20" t="s">
        <v>6</v>
      </c>
      <c r="F349" s="20" t="s">
        <v>6</v>
      </c>
      <c r="G349" s="24" t="str">
        <f t="shared" si="5"/>
        <v>Udalguri Rural Rd Divn</v>
      </c>
      <c r="H349" s="21" t="s">
        <v>411</v>
      </c>
      <c r="I349" s="7">
        <v>4.5999999999999996</v>
      </c>
      <c r="J349" s="11">
        <v>1</v>
      </c>
      <c r="K349" s="22">
        <v>41.6</v>
      </c>
      <c r="L349"/>
      <c r="M349"/>
      <c r="N349"/>
      <c r="O349"/>
      <c r="P349"/>
      <c r="Q349"/>
      <c r="R349"/>
      <c r="S349"/>
      <c r="T349"/>
      <c r="U349"/>
      <c r="V349"/>
      <c r="W349"/>
      <c r="X349"/>
      <c r="Y349"/>
      <c r="Z349"/>
      <c r="AA349"/>
      <c r="AB349"/>
      <c r="AC349"/>
      <c r="AD349"/>
    </row>
    <row r="350" spans="1:30" s="10" customFormat="1" ht="30" customHeight="1">
      <c r="A350" s="5"/>
      <c r="B350" s="5"/>
      <c r="C350" s="18">
        <v>347</v>
      </c>
      <c r="D350" s="19" t="s">
        <v>14</v>
      </c>
      <c r="E350" s="20" t="s">
        <v>6</v>
      </c>
      <c r="F350" s="20" t="s">
        <v>6</v>
      </c>
      <c r="G350" s="24" t="str">
        <f t="shared" si="5"/>
        <v>Do</v>
      </c>
      <c r="H350" s="21" t="s">
        <v>412</v>
      </c>
      <c r="I350" s="59">
        <v>7.3</v>
      </c>
      <c r="J350" s="11"/>
      <c r="K350" s="33">
        <v>130</v>
      </c>
      <c r="L350"/>
      <c r="M350"/>
      <c r="N350"/>
      <c r="O350"/>
      <c r="P350"/>
      <c r="Q350"/>
      <c r="R350"/>
      <c r="S350"/>
      <c r="T350"/>
      <c r="U350"/>
      <c r="V350"/>
      <c r="W350"/>
      <c r="X350"/>
      <c r="Y350"/>
      <c r="Z350"/>
      <c r="AA350"/>
      <c r="AB350"/>
      <c r="AC350"/>
      <c r="AD350"/>
    </row>
    <row r="351" spans="1:30" s="10" customFormat="1" ht="45" customHeight="1">
      <c r="A351" s="5"/>
      <c r="B351" s="5"/>
      <c r="C351" s="18">
        <v>348</v>
      </c>
      <c r="D351" s="19" t="s">
        <v>159</v>
      </c>
      <c r="E351" s="20" t="s">
        <v>160</v>
      </c>
      <c r="F351" s="20" t="s">
        <v>160</v>
      </c>
      <c r="G351" s="24" t="str">
        <f t="shared" si="5"/>
        <v>Guwahati Rd Divn</v>
      </c>
      <c r="H351" s="60" t="s">
        <v>413</v>
      </c>
      <c r="I351" s="62">
        <v>0.94</v>
      </c>
      <c r="J351" s="11"/>
      <c r="K351" s="61">
        <v>34.020000000000003</v>
      </c>
      <c r="L351"/>
      <c r="M351"/>
      <c r="N351"/>
      <c r="O351"/>
      <c r="P351"/>
      <c r="Q351"/>
      <c r="R351"/>
      <c r="S351"/>
      <c r="T351"/>
      <c r="U351"/>
      <c r="V351"/>
      <c r="W351"/>
      <c r="X351"/>
      <c r="Y351"/>
      <c r="Z351"/>
      <c r="AA351"/>
      <c r="AB351"/>
      <c r="AC351"/>
      <c r="AD351"/>
    </row>
    <row r="352" spans="1:30" s="10" customFormat="1" ht="30" customHeight="1">
      <c r="A352" s="5"/>
      <c r="B352" s="5"/>
      <c r="C352" s="18">
        <v>349</v>
      </c>
      <c r="D352" s="19" t="s">
        <v>159</v>
      </c>
      <c r="E352" s="20" t="s">
        <v>160</v>
      </c>
      <c r="F352" s="20" t="s">
        <v>160</v>
      </c>
      <c r="G352" s="24" t="str">
        <f t="shared" si="5"/>
        <v>Do</v>
      </c>
      <c r="H352" s="60" t="s">
        <v>414</v>
      </c>
      <c r="I352" s="62">
        <v>1</v>
      </c>
      <c r="J352" s="11"/>
      <c r="K352" s="61">
        <v>20.45</v>
      </c>
      <c r="L352"/>
      <c r="M352"/>
      <c r="N352"/>
      <c r="O352"/>
      <c r="P352"/>
      <c r="Q352"/>
      <c r="R352"/>
      <c r="S352"/>
      <c r="T352"/>
      <c r="U352"/>
      <c r="V352"/>
      <c r="W352"/>
      <c r="X352"/>
      <c r="Y352"/>
      <c r="Z352"/>
      <c r="AA352"/>
      <c r="AB352"/>
      <c r="AC352"/>
      <c r="AD352"/>
    </row>
    <row r="353" spans="1:30" s="10" customFormat="1" ht="30" customHeight="1">
      <c r="A353" s="5"/>
      <c r="B353" s="5"/>
      <c r="C353" s="18">
        <v>350</v>
      </c>
      <c r="D353" s="19" t="s">
        <v>159</v>
      </c>
      <c r="E353" s="20" t="s">
        <v>160</v>
      </c>
      <c r="F353" s="20" t="s">
        <v>160</v>
      </c>
      <c r="G353" s="24" t="str">
        <f t="shared" si="5"/>
        <v>Do</v>
      </c>
      <c r="H353" s="60" t="s">
        <v>415</v>
      </c>
      <c r="I353" s="62">
        <v>0.83</v>
      </c>
      <c r="J353" s="11"/>
      <c r="K353" s="61">
        <v>17.03</v>
      </c>
      <c r="L353"/>
      <c r="M353"/>
      <c r="N353"/>
      <c r="O353"/>
      <c r="P353"/>
      <c r="Q353"/>
      <c r="R353"/>
      <c r="S353"/>
      <c r="T353"/>
      <c r="U353"/>
      <c r="V353"/>
      <c r="W353"/>
      <c r="X353"/>
      <c r="Y353"/>
      <c r="Z353"/>
      <c r="AA353"/>
      <c r="AB353"/>
      <c r="AC353"/>
      <c r="AD353"/>
    </row>
    <row r="354" spans="1:30" s="10" customFormat="1" ht="30" customHeight="1">
      <c r="A354" s="5"/>
      <c r="B354" s="5"/>
      <c r="C354" s="18">
        <v>351</v>
      </c>
      <c r="D354" s="19" t="s">
        <v>159</v>
      </c>
      <c r="E354" s="20" t="s">
        <v>160</v>
      </c>
      <c r="F354" s="20" t="s">
        <v>160</v>
      </c>
      <c r="G354" s="24" t="str">
        <f t="shared" si="5"/>
        <v>Do</v>
      </c>
      <c r="H354" s="60" t="s">
        <v>416</v>
      </c>
      <c r="I354" s="62">
        <v>1.8</v>
      </c>
      <c r="J354" s="11"/>
      <c r="K354" s="61">
        <v>35.880000000000003</v>
      </c>
      <c r="L354"/>
      <c r="M354"/>
      <c r="N354"/>
      <c r="O354"/>
      <c r="P354"/>
      <c r="Q354"/>
      <c r="R354"/>
      <c r="S354"/>
      <c r="T354"/>
      <c r="U354"/>
      <c r="V354"/>
      <c r="W354"/>
      <c r="X354"/>
      <c r="Y354"/>
      <c r="Z354"/>
      <c r="AA354"/>
      <c r="AB354"/>
      <c r="AC354"/>
      <c r="AD354"/>
    </row>
    <row r="355" spans="1:30" s="10" customFormat="1" ht="45" customHeight="1">
      <c r="A355" s="5"/>
      <c r="B355" s="5"/>
      <c r="C355" s="18">
        <v>352</v>
      </c>
      <c r="D355" s="19" t="s">
        <v>159</v>
      </c>
      <c r="E355" s="20" t="s">
        <v>160</v>
      </c>
      <c r="F355" s="20" t="s">
        <v>160</v>
      </c>
      <c r="G355" s="24" t="str">
        <f t="shared" si="5"/>
        <v>Do</v>
      </c>
      <c r="H355" s="60" t="s">
        <v>417</v>
      </c>
      <c r="I355" s="61">
        <v>2.5499999999999998</v>
      </c>
      <c r="J355" s="11"/>
      <c r="K355" s="61">
        <v>35.47</v>
      </c>
      <c r="L355"/>
      <c r="M355"/>
      <c r="N355"/>
      <c r="O355"/>
      <c r="P355"/>
      <c r="Q355"/>
      <c r="R355"/>
      <c r="S355"/>
      <c r="T355"/>
      <c r="U355"/>
      <c r="V355"/>
      <c r="W355"/>
      <c r="X355"/>
      <c r="Y355"/>
      <c r="Z355"/>
      <c r="AA355"/>
      <c r="AB355"/>
      <c r="AC355"/>
      <c r="AD355"/>
    </row>
    <row r="356" spans="1:30" s="10" customFormat="1" ht="45" customHeight="1">
      <c r="A356" s="5"/>
      <c r="B356" s="5"/>
      <c r="C356" s="18">
        <v>353</v>
      </c>
      <c r="D356" s="19" t="s">
        <v>159</v>
      </c>
      <c r="E356" s="20" t="s">
        <v>160</v>
      </c>
      <c r="F356" s="20" t="s">
        <v>160</v>
      </c>
      <c r="G356" s="24" t="str">
        <f t="shared" si="5"/>
        <v>Do</v>
      </c>
      <c r="H356" s="60" t="s">
        <v>418</v>
      </c>
      <c r="I356" s="61">
        <v>1.9</v>
      </c>
      <c r="J356" s="11"/>
      <c r="K356" s="61">
        <v>32.590000000000003</v>
      </c>
      <c r="L356"/>
      <c r="M356"/>
      <c r="N356"/>
      <c r="O356"/>
      <c r="P356"/>
      <c r="Q356"/>
      <c r="R356"/>
      <c r="S356"/>
      <c r="T356"/>
      <c r="U356"/>
      <c r="V356"/>
      <c r="W356"/>
      <c r="X356"/>
      <c r="Y356"/>
      <c r="Z356"/>
      <c r="AA356"/>
      <c r="AB356"/>
      <c r="AC356"/>
      <c r="AD356"/>
    </row>
    <row r="357" spans="1:30" s="10" customFormat="1" ht="30" customHeight="1">
      <c r="A357" s="5"/>
      <c r="B357" s="5"/>
      <c r="C357" s="18">
        <v>354</v>
      </c>
      <c r="D357" s="19" t="s">
        <v>159</v>
      </c>
      <c r="E357" s="20" t="s">
        <v>160</v>
      </c>
      <c r="F357" s="20" t="s">
        <v>160</v>
      </c>
      <c r="G357" s="24" t="str">
        <f t="shared" si="5"/>
        <v>Do</v>
      </c>
      <c r="H357" s="60" t="s">
        <v>419</v>
      </c>
      <c r="I357" s="61">
        <v>2.5</v>
      </c>
      <c r="J357" s="11"/>
      <c r="K357" s="61">
        <v>11.54</v>
      </c>
      <c r="L357"/>
      <c r="M357"/>
      <c r="N357"/>
      <c r="O357"/>
      <c r="P357"/>
      <c r="Q357"/>
      <c r="R357"/>
      <c r="S357"/>
      <c r="T357"/>
      <c r="U357"/>
      <c r="V357"/>
      <c r="W357"/>
      <c r="X357"/>
      <c r="Y357"/>
      <c r="Z357"/>
      <c r="AA357"/>
      <c r="AB357"/>
      <c r="AC357"/>
      <c r="AD357"/>
    </row>
    <row r="358" spans="1:30" s="10" customFormat="1" ht="30" customHeight="1">
      <c r="A358" s="5"/>
      <c r="B358" s="5"/>
      <c r="C358" s="18">
        <v>355</v>
      </c>
      <c r="D358" s="19" t="s">
        <v>159</v>
      </c>
      <c r="E358" s="20" t="s">
        <v>160</v>
      </c>
      <c r="F358" s="20" t="s">
        <v>160</v>
      </c>
      <c r="G358" s="24" t="str">
        <f t="shared" si="5"/>
        <v>Do</v>
      </c>
      <c r="H358" s="60" t="s">
        <v>420</v>
      </c>
      <c r="I358" s="61">
        <v>1.5</v>
      </c>
      <c r="J358" s="11"/>
      <c r="K358" s="61">
        <v>11.86</v>
      </c>
      <c r="L358"/>
      <c r="M358"/>
      <c r="N358"/>
      <c r="O358"/>
      <c r="P358"/>
      <c r="Q358"/>
      <c r="R358"/>
      <c r="S358"/>
      <c r="T358"/>
      <c r="U358"/>
      <c r="V358"/>
      <c r="W358"/>
      <c r="X358"/>
      <c r="Y358"/>
      <c r="Z358"/>
      <c r="AA358"/>
      <c r="AB358"/>
      <c r="AC358"/>
      <c r="AD358"/>
    </row>
    <row r="359" spans="1:30" s="10" customFormat="1" ht="30" customHeight="1">
      <c r="A359" s="5"/>
      <c r="B359" s="5"/>
      <c r="C359" s="18">
        <v>356</v>
      </c>
      <c r="D359" s="19" t="s">
        <v>159</v>
      </c>
      <c r="E359" s="20" t="s">
        <v>160</v>
      </c>
      <c r="F359" s="20" t="s">
        <v>160</v>
      </c>
      <c r="G359" s="24" t="str">
        <f t="shared" si="5"/>
        <v>Do</v>
      </c>
      <c r="H359" s="60" t="s">
        <v>421</v>
      </c>
      <c r="I359" s="61">
        <v>0.13</v>
      </c>
      <c r="J359" s="11"/>
      <c r="K359" s="61">
        <v>2.86</v>
      </c>
      <c r="L359"/>
      <c r="M359"/>
      <c r="N359"/>
      <c r="O359"/>
      <c r="P359"/>
      <c r="Q359"/>
      <c r="R359"/>
      <c r="S359"/>
      <c r="T359"/>
      <c r="U359"/>
      <c r="V359"/>
      <c r="W359"/>
      <c r="X359"/>
      <c r="Y359"/>
      <c r="Z359"/>
      <c r="AA359"/>
      <c r="AB359"/>
      <c r="AC359"/>
      <c r="AD359"/>
    </row>
    <row r="360" spans="1:30" s="10" customFormat="1" ht="30" customHeight="1">
      <c r="A360" s="5"/>
      <c r="B360" s="5"/>
      <c r="C360" s="18">
        <v>357</v>
      </c>
      <c r="D360" s="19" t="s">
        <v>422</v>
      </c>
      <c r="E360" s="65" t="s">
        <v>423</v>
      </c>
      <c r="F360" s="65" t="s">
        <v>423</v>
      </c>
      <c r="G360" s="24" t="str">
        <f t="shared" si="5"/>
        <v>Chirang R&amp;B Divn</v>
      </c>
      <c r="H360" s="60" t="s">
        <v>424</v>
      </c>
      <c r="I360" s="66">
        <v>4.5</v>
      </c>
      <c r="J360" s="11"/>
      <c r="K360" s="66">
        <v>50</v>
      </c>
      <c r="L360"/>
      <c r="M360"/>
      <c r="N360"/>
      <c r="O360"/>
      <c r="P360"/>
      <c r="Q360"/>
      <c r="R360"/>
      <c r="S360"/>
      <c r="T360"/>
      <c r="U360"/>
      <c r="V360"/>
      <c r="W360"/>
      <c r="X360"/>
      <c r="Y360"/>
      <c r="Z360"/>
      <c r="AA360"/>
      <c r="AB360"/>
      <c r="AC360"/>
      <c r="AD360"/>
    </row>
    <row r="361" spans="1:30" s="10" customFormat="1" ht="45" customHeight="1">
      <c r="A361" s="5"/>
      <c r="B361" s="5"/>
      <c r="C361" s="18">
        <v>358</v>
      </c>
      <c r="D361" s="19" t="s">
        <v>422</v>
      </c>
      <c r="E361" s="65" t="s">
        <v>423</v>
      </c>
      <c r="F361" s="65" t="s">
        <v>423</v>
      </c>
      <c r="G361" s="24" t="str">
        <f t="shared" si="5"/>
        <v>Do</v>
      </c>
      <c r="H361" s="60" t="s">
        <v>425</v>
      </c>
      <c r="I361" s="66">
        <v>5</v>
      </c>
      <c r="J361" s="11"/>
      <c r="K361" s="66">
        <v>50</v>
      </c>
      <c r="L361"/>
      <c r="M361"/>
      <c r="N361"/>
      <c r="O361"/>
      <c r="P361"/>
      <c r="Q361"/>
      <c r="R361"/>
      <c r="S361"/>
      <c r="T361"/>
      <c r="U361"/>
      <c r="V361"/>
      <c r="W361"/>
      <c r="X361"/>
      <c r="Y361"/>
      <c r="Z361"/>
      <c r="AA361"/>
      <c r="AB361"/>
      <c r="AC361"/>
      <c r="AD361"/>
    </row>
    <row r="362" spans="1:30" s="10" customFormat="1" ht="30" customHeight="1">
      <c r="A362" s="5"/>
      <c r="B362" s="5"/>
      <c r="C362" s="18">
        <v>359</v>
      </c>
      <c r="D362" s="19" t="s">
        <v>422</v>
      </c>
      <c r="E362" s="65" t="s">
        <v>423</v>
      </c>
      <c r="F362" s="65" t="s">
        <v>423</v>
      </c>
      <c r="G362" s="24" t="str">
        <f t="shared" si="5"/>
        <v>Do</v>
      </c>
      <c r="H362" s="60" t="s">
        <v>426</v>
      </c>
      <c r="I362" s="66">
        <v>5</v>
      </c>
      <c r="J362" s="11"/>
      <c r="K362" s="66">
        <v>50</v>
      </c>
      <c r="L362"/>
      <c r="M362"/>
      <c r="N362"/>
      <c r="O362"/>
      <c r="P362"/>
      <c r="Q362"/>
      <c r="R362"/>
      <c r="S362"/>
      <c r="T362"/>
      <c r="U362"/>
      <c r="V362"/>
      <c r="W362"/>
      <c r="X362"/>
      <c r="Y362"/>
      <c r="Z362"/>
      <c r="AA362"/>
      <c r="AB362"/>
      <c r="AC362"/>
      <c r="AD362"/>
    </row>
    <row r="363" spans="1:30" s="10" customFormat="1" ht="30" customHeight="1">
      <c r="A363" s="5"/>
      <c r="B363" s="5"/>
      <c r="C363" s="18">
        <v>360</v>
      </c>
      <c r="D363" s="19" t="s">
        <v>422</v>
      </c>
      <c r="E363" s="65" t="s">
        <v>423</v>
      </c>
      <c r="F363" s="65" t="s">
        <v>423</v>
      </c>
      <c r="G363" s="24" t="str">
        <f t="shared" si="5"/>
        <v>Do</v>
      </c>
      <c r="H363" s="60" t="s">
        <v>427</v>
      </c>
      <c r="I363" s="66">
        <v>5</v>
      </c>
      <c r="J363" s="11"/>
      <c r="K363" s="66">
        <v>50</v>
      </c>
      <c r="L363"/>
      <c r="M363"/>
      <c r="N363"/>
      <c r="O363"/>
      <c r="P363"/>
      <c r="Q363"/>
      <c r="R363"/>
      <c r="S363"/>
      <c r="T363"/>
      <c r="U363"/>
      <c r="V363"/>
      <c r="W363"/>
      <c r="X363"/>
      <c r="Y363"/>
      <c r="Z363"/>
      <c r="AA363"/>
      <c r="AB363"/>
      <c r="AC363"/>
      <c r="AD363"/>
    </row>
    <row r="364" spans="1:30" s="10" customFormat="1" ht="60" customHeight="1">
      <c r="A364" s="5"/>
      <c r="B364" s="5"/>
      <c r="C364" s="18">
        <v>361</v>
      </c>
      <c r="D364" s="19" t="s">
        <v>422</v>
      </c>
      <c r="E364" s="65" t="s">
        <v>423</v>
      </c>
      <c r="F364" s="65" t="s">
        <v>423</v>
      </c>
      <c r="G364" s="24" t="str">
        <f t="shared" si="5"/>
        <v>Do</v>
      </c>
      <c r="H364" s="60" t="s">
        <v>428</v>
      </c>
      <c r="I364" s="61">
        <f>2.2+1.9</f>
        <v>4.0999999999999996</v>
      </c>
      <c r="J364" s="11"/>
      <c r="K364" s="61">
        <v>74.010000000000005</v>
      </c>
      <c r="L364"/>
      <c r="M364"/>
      <c r="N364"/>
      <c r="O364"/>
      <c r="P364"/>
      <c r="Q364"/>
      <c r="R364"/>
      <c r="S364"/>
      <c r="T364"/>
      <c r="U364"/>
      <c r="V364"/>
      <c r="W364"/>
      <c r="X364"/>
      <c r="Y364"/>
      <c r="Z364"/>
      <c r="AA364"/>
      <c r="AB364"/>
      <c r="AC364"/>
      <c r="AD364"/>
    </row>
    <row r="365" spans="1:30" s="10" customFormat="1" ht="45" customHeight="1">
      <c r="A365" s="5"/>
      <c r="B365" s="5"/>
      <c r="C365" s="18">
        <v>362</v>
      </c>
      <c r="D365" s="19" t="s">
        <v>422</v>
      </c>
      <c r="E365" s="65" t="s">
        <v>423</v>
      </c>
      <c r="F365" s="65" t="s">
        <v>423</v>
      </c>
      <c r="G365" s="24" t="str">
        <f t="shared" si="5"/>
        <v>Do</v>
      </c>
      <c r="H365" s="60" t="s">
        <v>429</v>
      </c>
      <c r="I365" s="61">
        <v>2.35</v>
      </c>
      <c r="J365" s="11"/>
      <c r="K365" s="61">
        <v>50.5</v>
      </c>
      <c r="L365"/>
      <c r="M365"/>
      <c r="N365"/>
      <c r="O365"/>
      <c r="P365"/>
      <c r="Q365"/>
      <c r="R365"/>
      <c r="S365"/>
      <c r="T365"/>
      <c r="U365"/>
      <c r="V365"/>
      <c r="W365"/>
      <c r="X365"/>
      <c r="Y365"/>
      <c r="Z365"/>
      <c r="AA365"/>
      <c r="AB365"/>
      <c r="AC365"/>
      <c r="AD365"/>
    </row>
    <row r="366" spans="1:30" s="10" customFormat="1" ht="45" customHeight="1">
      <c r="A366" s="5"/>
      <c r="B366" s="5"/>
      <c r="C366" s="18">
        <v>363</v>
      </c>
      <c r="D366" s="19" t="s">
        <v>422</v>
      </c>
      <c r="E366" s="65" t="s">
        <v>423</v>
      </c>
      <c r="F366" s="65" t="s">
        <v>423</v>
      </c>
      <c r="G366" s="24" t="str">
        <f t="shared" si="5"/>
        <v>Do</v>
      </c>
      <c r="H366" s="60" t="s">
        <v>430</v>
      </c>
      <c r="I366" s="61">
        <v>1.5</v>
      </c>
      <c r="J366" s="11"/>
      <c r="K366" s="61">
        <v>14.6</v>
      </c>
      <c r="L366"/>
      <c r="M366"/>
      <c r="N366"/>
      <c r="O366"/>
      <c r="P366"/>
      <c r="Q366"/>
      <c r="R366"/>
      <c r="S366"/>
      <c r="T366"/>
      <c r="U366"/>
      <c r="V366"/>
      <c r="W366"/>
      <c r="X366"/>
      <c r="Y366"/>
      <c r="Z366"/>
      <c r="AA366"/>
      <c r="AB366"/>
      <c r="AC366"/>
      <c r="AD366"/>
    </row>
    <row r="367" spans="1:30" s="10" customFormat="1" ht="45" customHeight="1">
      <c r="A367" s="5"/>
      <c r="B367" s="5"/>
      <c r="C367" s="18">
        <v>364</v>
      </c>
      <c r="D367" s="19" t="s">
        <v>422</v>
      </c>
      <c r="E367" s="65" t="s">
        <v>423</v>
      </c>
      <c r="F367" s="65" t="s">
        <v>423</v>
      </c>
      <c r="G367" s="24" t="str">
        <f t="shared" si="5"/>
        <v>Do</v>
      </c>
      <c r="H367" s="60" t="s">
        <v>431</v>
      </c>
      <c r="I367" s="61">
        <v>4.2</v>
      </c>
      <c r="J367" s="11"/>
      <c r="K367" s="61">
        <v>60.89</v>
      </c>
      <c r="L367"/>
      <c r="M367"/>
      <c r="N367"/>
      <c r="O367"/>
      <c r="P367"/>
      <c r="Q367"/>
      <c r="R367"/>
      <c r="S367"/>
      <c r="T367"/>
      <c r="U367"/>
      <c r="V367"/>
      <c r="W367"/>
      <c r="X367"/>
      <c r="Y367"/>
      <c r="Z367"/>
      <c r="AA367"/>
      <c r="AB367"/>
      <c r="AC367"/>
      <c r="AD367"/>
    </row>
    <row r="368" spans="1:30" s="10" customFormat="1" ht="90" customHeight="1">
      <c r="A368" s="5"/>
      <c r="B368" s="5"/>
      <c r="C368" s="18">
        <v>365</v>
      </c>
      <c r="D368" s="19" t="s">
        <v>432</v>
      </c>
      <c r="E368" s="67" t="s">
        <v>433</v>
      </c>
      <c r="F368" s="67" t="s">
        <v>433</v>
      </c>
      <c r="G368" s="24" t="str">
        <f t="shared" si="5"/>
        <v>Bakulia Rd Divn</v>
      </c>
      <c r="H368" s="60" t="s">
        <v>434</v>
      </c>
      <c r="I368" s="61">
        <v>2</v>
      </c>
      <c r="J368" s="11"/>
      <c r="K368" s="61">
        <v>10</v>
      </c>
      <c r="L368"/>
      <c r="M368"/>
      <c r="N368"/>
      <c r="O368"/>
      <c r="P368"/>
      <c r="Q368"/>
      <c r="R368"/>
      <c r="S368"/>
      <c r="T368"/>
      <c r="U368"/>
      <c r="V368"/>
      <c r="W368"/>
      <c r="X368"/>
      <c r="Y368"/>
      <c r="Z368"/>
      <c r="AA368"/>
      <c r="AB368"/>
      <c r="AC368"/>
      <c r="AD368"/>
    </row>
    <row r="369" spans="1:30" s="10" customFormat="1" ht="90" customHeight="1">
      <c r="A369" s="5"/>
      <c r="B369" s="5"/>
      <c r="C369" s="18">
        <v>366</v>
      </c>
      <c r="D369" s="19" t="s">
        <v>432</v>
      </c>
      <c r="E369" s="67" t="s">
        <v>433</v>
      </c>
      <c r="F369" s="67" t="s">
        <v>433</v>
      </c>
      <c r="G369" s="24" t="str">
        <f t="shared" si="5"/>
        <v>Do</v>
      </c>
      <c r="H369" s="60" t="s">
        <v>435</v>
      </c>
      <c r="I369" s="61">
        <v>1</v>
      </c>
      <c r="J369" s="11"/>
      <c r="K369" s="61">
        <v>5</v>
      </c>
      <c r="L369"/>
      <c r="M369"/>
      <c r="N369"/>
      <c r="O369"/>
      <c r="P369"/>
      <c r="Q369"/>
      <c r="R369"/>
      <c r="S369"/>
      <c r="T369"/>
      <c r="U369"/>
      <c r="V369"/>
      <c r="W369"/>
      <c r="X369"/>
      <c r="Y369"/>
      <c r="Z369"/>
      <c r="AA369"/>
      <c r="AB369"/>
      <c r="AC369"/>
      <c r="AD369"/>
    </row>
    <row r="370" spans="1:30" s="10" customFormat="1" ht="90" customHeight="1">
      <c r="A370" s="5"/>
      <c r="B370" s="5"/>
      <c r="C370" s="18">
        <v>367</v>
      </c>
      <c r="D370" s="19" t="s">
        <v>432</v>
      </c>
      <c r="E370" s="67" t="s">
        <v>433</v>
      </c>
      <c r="F370" s="67" t="s">
        <v>433</v>
      </c>
      <c r="G370" s="24" t="str">
        <f t="shared" si="5"/>
        <v>Do</v>
      </c>
      <c r="H370" s="60" t="s">
        <v>436</v>
      </c>
      <c r="I370" s="61">
        <f>13.128-12.628</f>
        <v>0.5</v>
      </c>
      <c r="J370" s="11"/>
      <c r="K370" s="61">
        <v>2.5</v>
      </c>
      <c r="L370"/>
      <c r="M370"/>
      <c r="N370"/>
      <c r="O370"/>
      <c r="P370"/>
      <c r="Q370"/>
      <c r="R370"/>
      <c r="S370"/>
      <c r="T370"/>
      <c r="U370"/>
      <c r="V370"/>
      <c r="W370"/>
      <c r="X370"/>
      <c r="Y370"/>
      <c r="Z370"/>
      <c r="AA370"/>
      <c r="AB370"/>
      <c r="AC370"/>
      <c r="AD370"/>
    </row>
    <row r="371" spans="1:30" s="10" customFormat="1" ht="60" customHeight="1">
      <c r="A371" s="5"/>
      <c r="B371" s="5"/>
      <c r="C371" s="18">
        <v>368</v>
      </c>
      <c r="D371" s="19" t="s">
        <v>432</v>
      </c>
      <c r="E371" s="67" t="s">
        <v>433</v>
      </c>
      <c r="F371" s="67" t="s">
        <v>433</v>
      </c>
      <c r="G371" s="24" t="str">
        <f t="shared" si="5"/>
        <v>Do</v>
      </c>
      <c r="H371" s="60" t="s">
        <v>437</v>
      </c>
      <c r="I371" s="61">
        <f>3.87-1.5</f>
        <v>2.37</v>
      </c>
      <c r="J371" s="11"/>
      <c r="K371" s="61">
        <v>12</v>
      </c>
      <c r="L371"/>
      <c r="M371"/>
      <c r="N371"/>
      <c r="O371"/>
      <c r="P371"/>
      <c r="Q371"/>
      <c r="R371"/>
      <c r="S371"/>
      <c r="T371"/>
      <c r="U371"/>
      <c r="V371"/>
      <c r="W371"/>
      <c r="X371"/>
      <c r="Y371"/>
      <c r="Z371"/>
      <c r="AA371"/>
      <c r="AB371"/>
      <c r="AC371"/>
      <c r="AD371"/>
    </row>
    <row r="372" spans="1:30" s="10" customFormat="1" ht="75" customHeight="1">
      <c r="A372" s="5"/>
      <c r="B372" s="5"/>
      <c r="C372" s="18">
        <v>369</v>
      </c>
      <c r="D372" s="19" t="s">
        <v>432</v>
      </c>
      <c r="E372" s="67" t="s">
        <v>433</v>
      </c>
      <c r="F372" s="67" t="s">
        <v>433</v>
      </c>
      <c r="G372" s="24" t="str">
        <f t="shared" si="5"/>
        <v>Do</v>
      </c>
      <c r="H372" s="60" t="s">
        <v>438</v>
      </c>
      <c r="I372" s="61">
        <v>3</v>
      </c>
      <c r="J372" s="11"/>
      <c r="K372" s="61">
        <v>15</v>
      </c>
      <c r="L372"/>
      <c r="M372"/>
      <c r="N372"/>
      <c r="O372"/>
      <c r="P372"/>
      <c r="Q372"/>
      <c r="R372"/>
      <c r="S372"/>
      <c r="T372"/>
      <c r="U372"/>
      <c r="V372"/>
      <c r="W372"/>
      <c r="X372"/>
      <c r="Y372"/>
      <c r="Z372"/>
      <c r="AA372"/>
      <c r="AB372"/>
      <c r="AC372"/>
      <c r="AD372"/>
    </row>
    <row r="373" spans="1:30" s="10" customFormat="1" ht="45" customHeight="1">
      <c r="A373" s="5"/>
      <c r="B373" s="5"/>
      <c r="C373" s="18">
        <v>370</v>
      </c>
      <c r="D373" s="19" t="s">
        <v>432</v>
      </c>
      <c r="E373" s="67" t="s">
        <v>433</v>
      </c>
      <c r="F373" s="67" t="s">
        <v>433</v>
      </c>
      <c r="G373" s="24" t="str">
        <f t="shared" si="5"/>
        <v>Do</v>
      </c>
      <c r="H373" s="60" t="s">
        <v>439</v>
      </c>
      <c r="I373" s="61">
        <f>8.7-5.2</f>
        <v>3.4999999999999991</v>
      </c>
      <c r="J373" s="11"/>
      <c r="K373" s="61">
        <v>15.5</v>
      </c>
      <c r="L373"/>
      <c r="M373"/>
      <c r="N373"/>
      <c r="O373"/>
      <c r="P373"/>
      <c r="Q373"/>
      <c r="R373"/>
      <c r="S373"/>
      <c r="T373"/>
      <c r="U373"/>
      <c r="V373"/>
      <c r="W373"/>
      <c r="X373"/>
      <c r="Y373"/>
      <c r="Z373"/>
      <c r="AA373"/>
      <c r="AB373"/>
      <c r="AC373"/>
      <c r="AD373"/>
    </row>
    <row r="374" spans="1:30" s="10" customFormat="1" ht="75" customHeight="1">
      <c r="A374" s="5"/>
      <c r="B374" s="5"/>
      <c r="C374" s="18">
        <v>371</v>
      </c>
      <c r="D374" s="19" t="s">
        <v>432</v>
      </c>
      <c r="E374" s="67" t="s">
        <v>433</v>
      </c>
      <c r="F374" s="67" t="s">
        <v>433</v>
      </c>
      <c r="G374" s="24" t="str">
        <f t="shared" si="5"/>
        <v>Do</v>
      </c>
      <c r="H374" s="60" t="s">
        <v>440</v>
      </c>
      <c r="I374" s="61">
        <f>21-18.5</f>
        <v>2.5</v>
      </c>
      <c r="J374" s="11"/>
      <c r="K374" s="61">
        <v>12.5</v>
      </c>
      <c r="L374"/>
      <c r="M374"/>
      <c r="N374"/>
      <c r="O374"/>
      <c r="P374"/>
      <c r="Q374"/>
      <c r="R374"/>
      <c r="S374"/>
      <c r="T374"/>
      <c r="U374"/>
      <c r="V374"/>
      <c r="W374"/>
      <c r="X374"/>
      <c r="Y374"/>
      <c r="Z374"/>
      <c r="AA374"/>
      <c r="AB374"/>
      <c r="AC374"/>
      <c r="AD374"/>
    </row>
    <row r="375" spans="1:30" s="10" customFormat="1" ht="75" customHeight="1">
      <c r="A375" s="5"/>
      <c r="B375" s="5"/>
      <c r="C375" s="18">
        <v>372</v>
      </c>
      <c r="D375" s="19" t="s">
        <v>432</v>
      </c>
      <c r="E375" s="67" t="s">
        <v>433</v>
      </c>
      <c r="F375" s="67" t="s">
        <v>433</v>
      </c>
      <c r="G375" s="24" t="str">
        <f t="shared" si="5"/>
        <v>Do</v>
      </c>
      <c r="H375" s="60" t="s">
        <v>441</v>
      </c>
      <c r="I375" s="61">
        <v>3</v>
      </c>
      <c r="J375" s="11"/>
      <c r="K375" s="61">
        <v>15</v>
      </c>
      <c r="L375"/>
      <c r="M375"/>
      <c r="N375"/>
      <c r="O375"/>
      <c r="P375"/>
      <c r="Q375"/>
      <c r="R375"/>
      <c r="S375"/>
      <c r="T375"/>
      <c r="U375"/>
      <c r="V375"/>
      <c r="W375"/>
      <c r="X375"/>
      <c r="Y375"/>
      <c r="Z375"/>
      <c r="AA375"/>
      <c r="AB375"/>
      <c r="AC375"/>
      <c r="AD375"/>
    </row>
    <row r="376" spans="1:30" s="10" customFormat="1" ht="75" customHeight="1">
      <c r="A376" s="5"/>
      <c r="B376" s="5"/>
      <c r="C376" s="18">
        <v>373</v>
      </c>
      <c r="D376" s="19" t="s">
        <v>432</v>
      </c>
      <c r="E376" s="67" t="s">
        <v>433</v>
      </c>
      <c r="F376" s="67" t="s">
        <v>433</v>
      </c>
      <c r="G376" s="24" t="str">
        <f t="shared" si="5"/>
        <v>Do</v>
      </c>
      <c r="H376" s="60" t="s">
        <v>442</v>
      </c>
      <c r="I376" s="61">
        <v>2</v>
      </c>
      <c r="J376" s="11"/>
      <c r="K376" s="61">
        <v>10</v>
      </c>
      <c r="L376"/>
      <c r="M376"/>
      <c r="N376"/>
      <c r="O376"/>
      <c r="P376"/>
      <c r="Q376"/>
      <c r="R376"/>
      <c r="S376"/>
      <c r="T376"/>
      <c r="U376"/>
      <c r="V376"/>
      <c r="W376"/>
      <c r="X376"/>
      <c r="Y376"/>
      <c r="Z376"/>
      <c r="AA376"/>
      <c r="AB376"/>
      <c r="AC376"/>
      <c r="AD376"/>
    </row>
    <row r="377" spans="1:30" s="10" customFormat="1" ht="75" customHeight="1">
      <c r="A377" s="5"/>
      <c r="B377" s="5"/>
      <c r="C377" s="18">
        <v>374</v>
      </c>
      <c r="D377" s="19" t="s">
        <v>432</v>
      </c>
      <c r="E377" s="67" t="s">
        <v>433</v>
      </c>
      <c r="F377" s="67" t="s">
        <v>433</v>
      </c>
      <c r="G377" s="24" t="str">
        <f t="shared" si="5"/>
        <v>Do</v>
      </c>
      <c r="H377" s="60" t="s">
        <v>443</v>
      </c>
      <c r="I377" s="61">
        <v>3</v>
      </c>
      <c r="J377" s="11"/>
      <c r="K377" s="61">
        <v>15</v>
      </c>
      <c r="L377"/>
      <c r="M377"/>
      <c r="N377"/>
      <c r="O377"/>
      <c r="P377"/>
      <c r="Q377"/>
      <c r="R377"/>
      <c r="S377"/>
      <c r="T377"/>
      <c r="U377"/>
      <c r="V377"/>
      <c r="W377"/>
      <c r="X377"/>
      <c r="Y377"/>
      <c r="Z377"/>
      <c r="AA377"/>
      <c r="AB377"/>
      <c r="AC377"/>
      <c r="AD377"/>
    </row>
    <row r="378" spans="1:30" s="10" customFormat="1" ht="90" customHeight="1">
      <c r="A378" s="5"/>
      <c r="B378" s="5"/>
      <c r="C378" s="18">
        <v>375</v>
      </c>
      <c r="D378" s="19" t="s">
        <v>432</v>
      </c>
      <c r="E378" s="67" t="s">
        <v>433</v>
      </c>
      <c r="F378" s="67" t="s">
        <v>433</v>
      </c>
      <c r="G378" s="24" t="str">
        <f t="shared" si="5"/>
        <v>Do</v>
      </c>
      <c r="H378" s="60" t="s">
        <v>444</v>
      </c>
      <c r="I378" s="61">
        <v>3</v>
      </c>
      <c r="J378" s="11"/>
      <c r="K378" s="61">
        <v>15</v>
      </c>
      <c r="L378"/>
      <c r="M378"/>
      <c r="N378"/>
      <c r="O378"/>
      <c r="P378"/>
      <c r="Q378"/>
      <c r="R378"/>
      <c r="S378"/>
      <c r="T378"/>
      <c r="U378"/>
      <c r="V378"/>
      <c r="W378"/>
      <c r="X378"/>
      <c r="Y378"/>
      <c r="Z378"/>
      <c r="AA378"/>
      <c r="AB378"/>
      <c r="AC378"/>
      <c r="AD378"/>
    </row>
    <row r="379" spans="1:30" s="10" customFormat="1" ht="45" customHeight="1">
      <c r="A379" s="5"/>
      <c r="B379" s="5"/>
      <c r="C379" s="18">
        <v>376</v>
      </c>
      <c r="D379" s="19" t="s">
        <v>432</v>
      </c>
      <c r="E379" s="67" t="s">
        <v>433</v>
      </c>
      <c r="F379" s="67" t="s">
        <v>433</v>
      </c>
      <c r="G379" s="24" t="str">
        <f t="shared" si="5"/>
        <v>Do</v>
      </c>
      <c r="H379" s="60" t="s">
        <v>445</v>
      </c>
      <c r="I379" s="61">
        <f>26.155-23.093</f>
        <v>3.0620000000000012</v>
      </c>
      <c r="J379" s="11"/>
      <c r="K379" s="61">
        <v>15</v>
      </c>
      <c r="L379"/>
      <c r="M379"/>
      <c r="N379"/>
      <c r="O379"/>
      <c r="P379"/>
      <c r="Q379"/>
      <c r="R379"/>
      <c r="S379"/>
      <c r="T379"/>
      <c r="U379"/>
      <c r="V379"/>
      <c r="W379"/>
      <c r="X379"/>
      <c r="Y379"/>
      <c r="Z379"/>
      <c r="AA379"/>
      <c r="AB379"/>
      <c r="AC379"/>
      <c r="AD379"/>
    </row>
    <row r="380" spans="1:30" s="10" customFormat="1" ht="45" customHeight="1">
      <c r="A380" s="5"/>
      <c r="B380" s="5"/>
      <c r="C380" s="18">
        <v>377</v>
      </c>
      <c r="D380" s="19" t="s">
        <v>432</v>
      </c>
      <c r="E380" s="67" t="s">
        <v>433</v>
      </c>
      <c r="F380" s="67" t="s">
        <v>433</v>
      </c>
      <c r="G380" s="24" t="str">
        <f t="shared" si="5"/>
        <v>Do</v>
      </c>
      <c r="H380" s="60" t="s">
        <v>446</v>
      </c>
      <c r="I380" s="61">
        <v>5.9749999999999996</v>
      </c>
      <c r="J380" s="11"/>
      <c r="K380" s="61">
        <v>30</v>
      </c>
      <c r="L380"/>
      <c r="M380"/>
      <c r="N380"/>
      <c r="O380"/>
      <c r="P380"/>
      <c r="Q380"/>
      <c r="R380"/>
      <c r="S380"/>
      <c r="T380"/>
      <c r="U380"/>
      <c r="V380"/>
      <c r="W380"/>
      <c r="X380"/>
      <c r="Y380"/>
      <c r="Z380"/>
      <c r="AA380"/>
      <c r="AB380"/>
      <c r="AC380"/>
      <c r="AD380"/>
    </row>
    <row r="381" spans="1:30" s="10" customFormat="1" ht="60" customHeight="1">
      <c r="A381" s="5"/>
      <c r="B381" s="5"/>
      <c r="C381" s="18">
        <v>378</v>
      </c>
      <c r="D381" s="19" t="s">
        <v>432</v>
      </c>
      <c r="E381" s="67" t="s">
        <v>433</v>
      </c>
      <c r="F381" s="67" t="s">
        <v>433</v>
      </c>
      <c r="G381" s="24" t="str">
        <f t="shared" si="5"/>
        <v>Do</v>
      </c>
      <c r="H381" s="60" t="s">
        <v>447</v>
      </c>
      <c r="I381" s="61">
        <v>0</v>
      </c>
      <c r="J381" s="11"/>
      <c r="K381" s="61">
        <v>5</v>
      </c>
      <c r="L381"/>
      <c r="M381"/>
      <c r="N381"/>
      <c r="O381"/>
      <c r="P381"/>
      <c r="Q381"/>
      <c r="R381"/>
      <c r="S381"/>
      <c r="T381"/>
      <c r="U381"/>
      <c r="V381"/>
      <c r="W381"/>
      <c r="X381"/>
      <c r="Y381"/>
      <c r="Z381"/>
      <c r="AA381"/>
      <c r="AB381"/>
      <c r="AC381"/>
      <c r="AD381"/>
    </row>
    <row r="382" spans="1:30" s="10" customFormat="1" ht="45" customHeight="1">
      <c r="A382" s="5"/>
      <c r="B382" s="5"/>
      <c r="C382" s="18">
        <v>379</v>
      </c>
      <c r="D382" s="19" t="s">
        <v>432</v>
      </c>
      <c r="E382" s="67" t="s">
        <v>433</v>
      </c>
      <c r="F382" s="67" t="s">
        <v>433</v>
      </c>
      <c r="G382" s="24" t="str">
        <f t="shared" si="5"/>
        <v>Do</v>
      </c>
      <c r="H382" s="60" t="s">
        <v>448</v>
      </c>
      <c r="I382" s="61">
        <v>0</v>
      </c>
      <c r="J382" s="11">
        <v>1</v>
      </c>
      <c r="K382" s="61">
        <v>15</v>
      </c>
      <c r="L382"/>
      <c r="M382"/>
      <c r="N382"/>
      <c r="O382"/>
      <c r="P382"/>
      <c r="Q382"/>
      <c r="R382"/>
      <c r="S382"/>
      <c r="T382"/>
      <c r="U382"/>
      <c r="V382"/>
      <c r="W382"/>
      <c r="X382"/>
      <c r="Y382"/>
      <c r="Z382"/>
      <c r="AA382"/>
      <c r="AB382"/>
      <c r="AC382"/>
      <c r="AD382"/>
    </row>
    <row r="383" spans="1:30" s="10" customFormat="1" ht="90" customHeight="1">
      <c r="A383" s="5"/>
      <c r="B383" s="5"/>
      <c r="C383" s="18">
        <v>380</v>
      </c>
      <c r="D383" s="19" t="s">
        <v>432</v>
      </c>
      <c r="E383" s="67" t="s">
        <v>433</v>
      </c>
      <c r="F383" s="67" t="s">
        <v>433</v>
      </c>
      <c r="G383" s="24" t="str">
        <f t="shared" si="5"/>
        <v>Do</v>
      </c>
      <c r="H383" s="60" t="s">
        <v>449</v>
      </c>
      <c r="I383" s="61">
        <v>1.5</v>
      </c>
      <c r="J383" s="11"/>
      <c r="K383" s="61">
        <v>7.5</v>
      </c>
      <c r="L383"/>
      <c r="M383"/>
      <c r="N383"/>
      <c r="O383"/>
      <c r="P383"/>
      <c r="Q383"/>
      <c r="R383"/>
      <c r="S383"/>
      <c r="T383"/>
      <c r="U383"/>
      <c r="V383"/>
      <c r="W383"/>
      <c r="X383"/>
      <c r="Y383"/>
      <c r="Z383"/>
      <c r="AA383"/>
      <c r="AB383"/>
      <c r="AC383"/>
      <c r="AD383"/>
    </row>
    <row r="384" spans="1:30" s="10" customFormat="1" ht="30" customHeight="1">
      <c r="A384" s="5"/>
      <c r="B384" s="5"/>
      <c r="C384" s="18">
        <v>381</v>
      </c>
      <c r="D384" s="19" t="s">
        <v>393</v>
      </c>
      <c r="E384" s="20" t="s">
        <v>397</v>
      </c>
      <c r="F384" s="20" t="s">
        <v>397</v>
      </c>
      <c r="G384" s="24" t="str">
        <f t="shared" si="5"/>
        <v>Nagaon state Rd Divn</v>
      </c>
      <c r="H384" s="60" t="s">
        <v>450</v>
      </c>
      <c r="I384" s="61">
        <v>0.255</v>
      </c>
      <c r="J384" s="11"/>
      <c r="K384" s="61">
        <v>3.75</v>
      </c>
      <c r="L384"/>
      <c r="M384"/>
      <c r="N384"/>
      <c r="O384"/>
      <c r="P384"/>
      <c r="Q384"/>
      <c r="R384"/>
      <c r="S384"/>
      <c r="T384"/>
      <c r="U384"/>
      <c r="V384"/>
      <c r="W384"/>
      <c r="X384"/>
      <c r="Y384"/>
      <c r="Z384"/>
      <c r="AA384"/>
      <c r="AB384"/>
      <c r="AC384"/>
      <c r="AD384"/>
    </row>
    <row r="385" spans="1:30" s="10" customFormat="1" ht="30" customHeight="1">
      <c r="A385" s="5"/>
      <c r="B385" s="5"/>
      <c r="C385" s="18">
        <v>382</v>
      </c>
      <c r="D385" s="19" t="s">
        <v>393</v>
      </c>
      <c r="E385" s="20" t="s">
        <v>397</v>
      </c>
      <c r="F385" s="20" t="s">
        <v>397</v>
      </c>
      <c r="G385" s="24" t="str">
        <f t="shared" si="5"/>
        <v>Do</v>
      </c>
      <c r="H385" s="60" t="s">
        <v>451</v>
      </c>
      <c r="I385" s="61">
        <v>0.49199999999999999</v>
      </c>
      <c r="J385" s="11"/>
      <c r="K385" s="61">
        <v>13.14</v>
      </c>
      <c r="L385"/>
      <c r="M385"/>
      <c r="N385"/>
      <c r="O385"/>
      <c r="P385"/>
      <c r="Q385"/>
      <c r="R385"/>
      <c r="S385"/>
      <c r="T385"/>
      <c r="U385"/>
      <c r="V385"/>
      <c r="W385"/>
      <c r="X385"/>
      <c r="Y385"/>
      <c r="Z385"/>
      <c r="AA385"/>
      <c r="AB385"/>
      <c r="AC385"/>
      <c r="AD385"/>
    </row>
    <row r="386" spans="1:30" s="10" customFormat="1" ht="45" customHeight="1">
      <c r="A386" s="5"/>
      <c r="B386" s="5"/>
      <c r="C386" s="18">
        <v>383</v>
      </c>
      <c r="D386" s="19" t="s">
        <v>393</v>
      </c>
      <c r="E386" s="20" t="s">
        <v>397</v>
      </c>
      <c r="F386" s="20" t="s">
        <v>397</v>
      </c>
      <c r="G386" s="24" t="str">
        <f t="shared" si="5"/>
        <v>Do</v>
      </c>
      <c r="H386" s="60" t="s">
        <v>452</v>
      </c>
      <c r="I386" s="61">
        <v>0.84</v>
      </c>
      <c r="J386" s="11"/>
      <c r="K386" s="61">
        <v>19.100000000000001</v>
      </c>
      <c r="L386"/>
      <c r="M386"/>
      <c r="N386"/>
      <c r="O386"/>
      <c r="P386"/>
      <c r="Q386"/>
      <c r="R386"/>
      <c r="S386"/>
      <c r="T386"/>
      <c r="U386"/>
      <c r="V386"/>
      <c r="W386"/>
      <c r="X386"/>
      <c r="Y386"/>
      <c r="Z386"/>
      <c r="AA386"/>
      <c r="AB386"/>
      <c r="AC386"/>
      <c r="AD386"/>
    </row>
    <row r="387" spans="1:30" s="10" customFormat="1" ht="30" customHeight="1">
      <c r="A387" s="5"/>
      <c r="B387" s="5"/>
      <c r="C387" s="18">
        <v>384</v>
      </c>
      <c r="D387" s="19" t="s">
        <v>393</v>
      </c>
      <c r="E387" s="20" t="s">
        <v>397</v>
      </c>
      <c r="F387" s="20" t="s">
        <v>397</v>
      </c>
      <c r="G387" s="24" t="str">
        <f t="shared" si="5"/>
        <v>Do</v>
      </c>
      <c r="H387" s="60" t="s">
        <v>453</v>
      </c>
      <c r="I387" s="61">
        <v>0.25</v>
      </c>
      <c r="J387" s="11"/>
      <c r="K387" s="61">
        <v>3.75</v>
      </c>
      <c r="L387"/>
      <c r="M387"/>
      <c r="N387"/>
      <c r="O387"/>
      <c r="P387"/>
      <c r="Q387"/>
      <c r="R387"/>
      <c r="S387"/>
      <c r="T387"/>
      <c r="U387"/>
      <c r="V387"/>
      <c r="W387"/>
      <c r="X387"/>
      <c r="Y387"/>
      <c r="Z387"/>
      <c r="AA387"/>
      <c r="AB387"/>
      <c r="AC387"/>
      <c r="AD387"/>
    </row>
    <row r="388" spans="1:30" s="10" customFormat="1" ht="45" customHeight="1">
      <c r="A388" s="5"/>
      <c r="B388" s="5"/>
      <c r="C388" s="18">
        <v>385</v>
      </c>
      <c r="D388" s="19" t="s">
        <v>454</v>
      </c>
      <c r="E388" s="65" t="s">
        <v>455</v>
      </c>
      <c r="F388" s="65" t="s">
        <v>456</v>
      </c>
      <c r="G388" s="24" t="str">
        <f t="shared" si="5"/>
        <v>Sivasagar State Road Division</v>
      </c>
      <c r="H388" s="60" t="s">
        <v>457</v>
      </c>
      <c r="I388" s="61">
        <v>5</v>
      </c>
      <c r="J388" s="11"/>
      <c r="K388" s="61">
        <v>70</v>
      </c>
      <c r="L388"/>
      <c r="M388"/>
      <c r="N388"/>
      <c r="O388"/>
      <c r="P388"/>
      <c r="Q388"/>
      <c r="R388"/>
      <c r="S388"/>
      <c r="T388"/>
      <c r="U388"/>
      <c r="V388"/>
      <c r="W388"/>
      <c r="X388"/>
      <c r="Y388"/>
      <c r="Z388"/>
      <c r="AA388"/>
      <c r="AB388"/>
      <c r="AC388"/>
      <c r="AD388"/>
    </row>
    <row r="389" spans="1:30" s="10" customFormat="1" ht="45" customHeight="1">
      <c r="A389" s="5"/>
      <c r="B389" s="5"/>
      <c r="C389" s="18">
        <v>386</v>
      </c>
      <c r="D389" s="19" t="s">
        <v>454</v>
      </c>
      <c r="E389" s="65" t="s">
        <v>455</v>
      </c>
      <c r="F389" s="65" t="s">
        <v>456</v>
      </c>
      <c r="G389" s="24" t="str">
        <f t="shared" si="5"/>
        <v>Do</v>
      </c>
      <c r="H389" s="60" t="s">
        <v>458</v>
      </c>
      <c r="I389" s="66">
        <v>0.82</v>
      </c>
      <c r="J389" s="11"/>
      <c r="K389" s="66">
        <v>10</v>
      </c>
      <c r="L389"/>
      <c r="M389"/>
      <c r="N389"/>
      <c r="O389"/>
      <c r="P389"/>
      <c r="Q389"/>
      <c r="R389"/>
      <c r="S389"/>
      <c r="T389"/>
      <c r="U389"/>
      <c r="V389"/>
      <c r="W389"/>
      <c r="X389"/>
      <c r="Y389"/>
      <c r="Z389"/>
      <c r="AA389"/>
      <c r="AB389"/>
      <c r="AC389"/>
      <c r="AD389"/>
    </row>
    <row r="390" spans="1:30" s="10" customFormat="1" ht="30" customHeight="1">
      <c r="A390" s="5"/>
      <c r="B390" s="5"/>
      <c r="C390" s="18">
        <v>387</v>
      </c>
      <c r="D390" s="19" t="s">
        <v>454</v>
      </c>
      <c r="E390" s="65" t="s">
        <v>455</v>
      </c>
      <c r="F390" s="65" t="s">
        <v>456</v>
      </c>
      <c r="G390" s="24" t="str">
        <f t="shared" ref="G390:G453" si="6">IF(F390=F389,"Do",F390)</f>
        <v>Do</v>
      </c>
      <c r="H390" s="60" t="s">
        <v>459</v>
      </c>
      <c r="I390" s="61">
        <v>0.83</v>
      </c>
      <c r="J390" s="11"/>
      <c r="K390" s="61">
        <v>10</v>
      </c>
      <c r="L390"/>
      <c r="M390"/>
      <c r="N390"/>
      <c r="O390"/>
      <c r="P390"/>
      <c r="Q390"/>
      <c r="R390"/>
      <c r="S390"/>
      <c r="T390"/>
      <c r="U390"/>
      <c r="V390"/>
      <c r="W390"/>
      <c r="X390"/>
      <c r="Y390"/>
      <c r="Z390"/>
      <c r="AA390"/>
      <c r="AB390"/>
      <c r="AC390"/>
      <c r="AD390"/>
    </row>
    <row r="391" spans="1:30" s="10" customFormat="1" ht="30" customHeight="1">
      <c r="A391" s="5"/>
      <c r="B391" s="5"/>
      <c r="C391" s="18">
        <v>388</v>
      </c>
      <c r="D391" s="19" t="s">
        <v>454</v>
      </c>
      <c r="E391" s="65" t="s">
        <v>455</v>
      </c>
      <c r="F391" s="65" t="s">
        <v>456</v>
      </c>
      <c r="G391" s="24" t="str">
        <f t="shared" si="6"/>
        <v>Do</v>
      </c>
      <c r="H391" s="60" t="s">
        <v>460</v>
      </c>
      <c r="I391" s="61">
        <v>1</v>
      </c>
      <c r="J391" s="11"/>
      <c r="K391" s="61">
        <v>12</v>
      </c>
      <c r="L391"/>
      <c r="M391"/>
      <c r="N391"/>
      <c r="O391"/>
      <c r="P391"/>
      <c r="Q391"/>
      <c r="R391"/>
      <c r="S391"/>
      <c r="T391"/>
      <c r="U391"/>
      <c r="V391"/>
      <c r="W391"/>
      <c r="X391"/>
      <c r="Y391"/>
      <c r="Z391"/>
      <c r="AA391"/>
      <c r="AB391"/>
      <c r="AC391"/>
      <c r="AD391"/>
    </row>
    <row r="392" spans="1:30" s="10" customFormat="1" ht="30" customHeight="1">
      <c r="A392" s="5"/>
      <c r="B392" s="5"/>
      <c r="C392" s="18">
        <v>389</v>
      </c>
      <c r="D392" s="19" t="s">
        <v>393</v>
      </c>
      <c r="E392" s="20" t="s">
        <v>397</v>
      </c>
      <c r="F392" s="20" t="s">
        <v>397</v>
      </c>
      <c r="G392" s="24" t="str">
        <f t="shared" si="6"/>
        <v>Nagaon state Rd Divn</v>
      </c>
      <c r="H392" s="60" t="s">
        <v>461</v>
      </c>
      <c r="I392" s="61">
        <v>0.11</v>
      </c>
      <c r="J392" s="11"/>
      <c r="K392" s="61">
        <v>5.8120000000000003</v>
      </c>
      <c r="L392"/>
      <c r="M392"/>
      <c r="N392"/>
      <c r="O392"/>
      <c r="P392"/>
      <c r="Q392"/>
      <c r="R392"/>
      <c r="S392"/>
      <c r="T392"/>
      <c r="U392"/>
      <c r="V392"/>
      <c r="W392"/>
      <c r="X392"/>
      <c r="Y392"/>
      <c r="Z392"/>
      <c r="AA392"/>
      <c r="AB392"/>
      <c r="AC392"/>
      <c r="AD392"/>
    </row>
    <row r="393" spans="1:30" s="10" customFormat="1" ht="30" customHeight="1">
      <c r="A393" s="5"/>
      <c r="B393" s="5"/>
      <c r="C393" s="18">
        <v>390</v>
      </c>
      <c r="D393" s="19" t="s">
        <v>393</v>
      </c>
      <c r="E393" s="20" t="s">
        <v>397</v>
      </c>
      <c r="F393" s="20" t="s">
        <v>397</v>
      </c>
      <c r="G393" s="24" t="str">
        <f t="shared" si="6"/>
        <v>Do</v>
      </c>
      <c r="H393" s="60" t="s">
        <v>462</v>
      </c>
      <c r="I393" s="61">
        <v>1.1399999999999999</v>
      </c>
      <c r="J393" s="11"/>
      <c r="K393" s="61">
        <v>43.34</v>
      </c>
      <c r="L393"/>
      <c r="M393"/>
      <c r="N393"/>
      <c r="O393"/>
      <c r="P393"/>
      <c r="Q393"/>
      <c r="R393"/>
      <c r="S393"/>
      <c r="T393"/>
      <c r="U393"/>
      <c r="V393"/>
      <c r="W393"/>
      <c r="X393"/>
      <c r="Y393"/>
      <c r="Z393"/>
      <c r="AA393"/>
      <c r="AB393"/>
      <c r="AC393"/>
      <c r="AD393"/>
    </row>
    <row r="394" spans="1:30" s="10" customFormat="1" ht="30" customHeight="1">
      <c r="A394" s="5"/>
      <c r="B394" s="5"/>
      <c r="C394" s="18">
        <v>391</v>
      </c>
      <c r="D394" s="19" t="s">
        <v>393</v>
      </c>
      <c r="E394" s="20" t="s">
        <v>397</v>
      </c>
      <c r="F394" s="20" t="s">
        <v>397</v>
      </c>
      <c r="G394" s="24" t="str">
        <f t="shared" si="6"/>
        <v>Do</v>
      </c>
      <c r="H394" s="60" t="s">
        <v>463</v>
      </c>
      <c r="I394" s="68">
        <v>0.27</v>
      </c>
      <c r="J394" s="11"/>
      <c r="K394" s="68">
        <v>9.3849999999999998</v>
      </c>
      <c r="L394"/>
      <c r="M394"/>
      <c r="N394"/>
      <c r="O394"/>
      <c r="P394"/>
      <c r="Q394"/>
      <c r="R394"/>
      <c r="S394"/>
      <c r="T394"/>
      <c r="U394"/>
      <c r="V394"/>
      <c r="W394"/>
      <c r="X394"/>
      <c r="Y394"/>
      <c r="Z394"/>
      <c r="AA394"/>
      <c r="AB394"/>
      <c r="AC394"/>
      <c r="AD394"/>
    </row>
    <row r="395" spans="1:30" s="10" customFormat="1" ht="45" customHeight="1">
      <c r="A395" s="5"/>
      <c r="B395" s="5"/>
      <c r="C395" s="18">
        <v>392</v>
      </c>
      <c r="D395" s="19" t="s">
        <v>393</v>
      </c>
      <c r="E395" s="20" t="s">
        <v>397</v>
      </c>
      <c r="F395" s="20" t="s">
        <v>397</v>
      </c>
      <c r="G395" s="24" t="str">
        <f t="shared" si="6"/>
        <v>Do</v>
      </c>
      <c r="H395" s="60" t="s">
        <v>464</v>
      </c>
      <c r="I395" s="61">
        <v>0.41</v>
      </c>
      <c r="J395" s="11"/>
      <c r="K395" s="61">
        <v>16.997</v>
      </c>
      <c r="L395"/>
      <c r="M395"/>
      <c r="N395"/>
      <c r="O395"/>
      <c r="P395"/>
      <c r="Q395"/>
      <c r="R395"/>
      <c r="S395"/>
      <c r="T395"/>
      <c r="U395"/>
      <c r="V395"/>
      <c r="W395"/>
      <c r="X395"/>
      <c r="Y395"/>
      <c r="Z395"/>
      <c r="AA395"/>
      <c r="AB395"/>
      <c r="AC395"/>
      <c r="AD395"/>
    </row>
    <row r="396" spans="1:30" s="10" customFormat="1" ht="30" customHeight="1">
      <c r="A396" s="5"/>
      <c r="B396" s="5"/>
      <c r="C396" s="18">
        <v>393</v>
      </c>
      <c r="D396" s="19" t="s">
        <v>393</v>
      </c>
      <c r="E396" s="20" t="s">
        <v>397</v>
      </c>
      <c r="F396" s="20" t="s">
        <v>397</v>
      </c>
      <c r="G396" s="24" t="str">
        <f t="shared" si="6"/>
        <v>Do</v>
      </c>
      <c r="H396" s="60" t="s">
        <v>465</v>
      </c>
      <c r="I396" s="61">
        <v>0.23</v>
      </c>
      <c r="J396" s="11"/>
      <c r="K396" s="61">
        <v>11.525</v>
      </c>
      <c r="L396"/>
      <c r="M396"/>
      <c r="N396"/>
      <c r="O396"/>
      <c r="P396"/>
      <c r="Q396"/>
      <c r="R396"/>
      <c r="S396"/>
      <c r="T396"/>
      <c r="U396"/>
      <c r="V396"/>
      <c r="W396"/>
      <c r="X396"/>
      <c r="Y396"/>
      <c r="Z396"/>
      <c r="AA396"/>
      <c r="AB396"/>
      <c r="AC396"/>
      <c r="AD396"/>
    </row>
    <row r="397" spans="1:30" s="10" customFormat="1" ht="30" customHeight="1">
      <c r="A397" s="5"/>
      <c r="B397" s="5"/>
      <c r="C397" s="18">
        <v>394</v>
      </c>
      <c r="D397" s="19" t="s">
        <v>393</v>
      </c>
      <c r="E397" s="20" t="s">
        <v>397</v>
      </c>
      <c r="F397" s="20" t="s">
        <v>397</v>
      </c>
      <c r="G397" s="24" t="str">
        <f t="shared" si="6"/>
        <v>Do</v>
      </c>
      <c r="H397" s="60" t="s">
        <v>466</v>
      </c>
      <c r="I397" s="61">
        <v>0.42</v>
      </c>
      <c r="J397" s="11"/>
      <c r="K397" s="61">
        <v>12.936999999999999</v>
      </c>
      <c r="L397"/>
      <c r="M397"/>
      <c r="N397"/>
      <c r="O397"/>
      <c r="P397"/>
      <c r="Q397"/>
      <c r="R397"/>
      <c r="S397"/>
      <c r="T397"/>
      <c r="U397"/>
      <c r="V397"/>
      <c r="W397"/>
      <c r="X397"/>
      <c r="Y397"/>
      <c r="Z397"/>
      <c r="AA397"/>
      <c r="AB397"/>
      <c r="AC397"/>
      <c r="AD397"/>
    </row>
    <row r="398" spans="1:30" s="10" customFormat="1" ht="45" customHeight="1">
      <c r="A398" s="5"/>
      <c r="B398" s="5"/>
      <c r="C398" s="18">
        <v>395</v>
      </c>
      <c r="D398" s="19" t="s">
        <v>393</v>
      </c>
      <c r="E398" s="20" t="s">
        <v>397</v>
      </c>
      <c r="F398" s="20" t="s">
        <v>397</v>
      </c>
      <c r="G398" s="24" t="str">
        <f t="shared" si="6"/>
        <v>Do</v>
      </c>
      <c r="H398" s="60" t="s">
        <v>467</v>
      </c>
      <c r="I398" s="61">
        <v>4</v>
      </c>
      <c r="J398" s="11"/>
      <c r="K398" s="61">
        <v>60</v>
      </c>
      <c r="L398"/>
      <c r="M398"/>
      <c r="N398"/>
      <c r="O398"/>
      <c r="P398"/>
      <c r="Q398"/>
      <c r="R398"/>
      <c r="S398"/>
      <c r="T398"/>
      <c r="U398"/>
      <c r="V398"/>
      <c r="W398"/>
      <c r="X398"/>
      <c r="Y398"/>
      <c r="Z398"/>
      <c r="AA398"/>
      <c r="AB398"/>
      <c r="AC398"/>
      <c r="AD398"/>
    </row>
    <row r="399" spans="1:30" s="10" customFormat="1" ht="45" customHeight="1">
      <c r="A399" s="5"/>
      <c r="B399" s="5"/>
      <c r="C399" s="18">
        <v>396</v>
      </c>
      <c r="D399" s="19" t="s">
        <v>71</v>
      </c>
      <c r="E399" s="65" t="s">
        <v>468</v>
      </c>
      <c r="F399" s="65" t="s">
        <v>468</v>
      </c>
      <c r="G399" s="24" t="str">
        <f t="shared" si="6"/>
        <v>Guwahati City Division No.III</v>
      </c>
      <c r="H399" s="60" t="s">
        <v>469</v>
      </c>
      <c r="I399" s="61">
        <v>0.125</v>
      </c>
      <c r="J399" s="11"/>
      <c r="K399" s="61">
        <v>11</v>
      </c>
      <c r="L399"/>
      <c r="M399"/>
      <c r="N399"/>
      <c r="O399"/>
      <c r="P399"/>
      <c r="Q399"/>
      <c r="R399"/>
      <c r="S399"/>
      <c r="T399"/>
      <c r="U399"/>
      <c r="V399"/>
      <c r="W399"/>
      <c r="X399"/>
      <c r="Y399"/>
      <c r="Z399"/>
      <c r="AA399"/>
      <c r="AB399"/>
      <c r="AC399"/>
      <c r="AD399"/>
    </row>
    <row r="400" spans="1:30" s="10" customFormat="1" ht="37.5" customHeight="1">
      <c r="A400" s="5"/>
      <c r="B400" s="5"/>
      <c r="C400" s="18">
        <v>397</v>
      </c>
      <c r="D400" s="19" t="s">
        <v>71</v>
      </c>
      <c r="E400" s="65" t="s">
        <v>468</v>
      </c>
      <c r="F400" s="65" t="s">
        <v>468</v>
      </c>
      <c r="G400" s="24" t="str">
        <f t="shared" si="6"/>
        <v>Do</v>
      </c>
      <c r="H400" s="60" t="s">
        <v>470</v>
      </c>
      <c r="I400" s="61">
        <v>0.11</v>
      </c>
      <c r="J400" s="11"/>
      <c r="K400" s="61">
        <v>8</v>
      </c>
      <c r="L400"/>
      <c r="M400"/>
      <c r="N400"/>
      <c r="O400"/>
      <c r="P400"/>
      <c r="Q400"/>
      <c r="R400"/>
      <c r="S400"/>
      <c r="T400"/>
      <c r="U400"/>
      <c r="V400"/>
      <c r="W400"/>
      <c r="X400"/>
      <c r="Y400"/>
      <c r="Z400"/>
      <c r="AA400"/>
      <c r="AB400"/>
      <c r="AC400"/>
      <c r="AD400"/>
    </row>
    <row r="401" spans="1:30" s="10" customFormat="1" ht="30" customHeight="1">
      <c r="A401" s="5"/>
      <c r="B401" s="5"/>
      <c r="C401" s="18">
        <v>398</v>
      </c>
      <c r="D401" s="19" t="s">
        <v>71</v>
      </c>
      <c r="E401" s="65" t="s">
        <v>468</v>
      </c>
      <c r="F401" s="65" t="s">
        <v>468</v>
      </c>
      <c r="G401" s="24" t="str">
        <f t="shared" si="6"/>
        <v>Do</v>
      </c>
      <c r="H401" s="60" t="s">
        <v>471</v>
      </c>
      <c r="I401" s="61">
        <v>0.33</v>
      </c>
      <c r="J401" s="11"/>
      <c r="K401" s="61">
        <v>15.92</v>
      </c>
      <c r="L401"/>
      <c r="M401"/>
      <c r="N401"/>
      <c r="O401"/>
      <c r="P401"/>
      <c r="Q401"/>
      <c r="R401"/>
      <c r="S401"/>
      <c r="T401"/>
      <c r="U401"/>
      <c r="V401"/>
      <c r="W401"/>
      <c r="X401"/>
      <c r="Y401"/>
      <c r="Z401"/>
      <c r="AA401"/>
      <c r="AB401"/>
      <c r="AC401"/>
      <c r="AD401"/>
    </row>
    <row r="402" spans="1:30" s="10" customFormat="1" ht="45" customHeight="1">
      <c r="A402" s="5"/>
      <c r="B402" s="5"/>
      <c r="C402" s="18">
        <v>399</v>
      </c>
      <c r="D402" s="19" t="s">
        <v>71</v>
      </c>
      <c r="E402" s="20" t="s">
        <v>3</v>
      </c>
      <c r="F402" s="20" t="s">
        <v>3</v>
      </c>
      <c r="G402" s="24" t="str">
        <f t="shared" si="6"/>
        <v>Guwahati City Divn No-II</v>
      </c>
      <c r="H402" s="60" t="s">
        <v>472</v>
      </c>
      <c r="I402" s="61">
        <v>0.3</v>
      </c>
      <c r="J402" s="11"/>
      <c r="K402" s="61">
        <v>16.61</v>
      </c>
      <c r="L402"/>
      <c r="M402"/>
      <c r="N402"/>
      <c r="O402"/>
      <c r="P402"/>
      <c r="Q402"/>
      <c r="R402"/>
      <c r="S402"/>
      <c r="T402"/>
      <c r="U402"/>
      <c r="V402"/>
      <c r="W402"/>
      <c r="X402"/>
      <c r="Y402"/>
      <c r="Z402"/>
      <c r="AA402"/>
      <c r="AB402"/>
      <c r="AC402"/>
      <c r="AD402"/>
    </row>
    <row r="403" spans="1:30" s="10" customFormat="1" ht="45" customHeight="1">
      <c r="A403" s="5"/>
      <c r="B403" s="5"/>
      <c r="C403" s="18">
        <v>400</v>
      </c>
      <c r="D403" s="19" t="s">
        <v>71</v>
      </c>
      <c r="E403" s="20" t="s">
        <v>3</v>
      </c>
      <c r="F403" s="20" t="s">
        <v>3</v>
      </c>
      <c r="G403" s="24" t="str">
        <f t="shared" si="6"/>
        <v>Do</v>
      </c>
      <c r="H403" s="60" t="s">
        <v>473</v>
      </c>
      <c r="I403" s="61">
        <v>0.44</v>
      </c>
      <c r="J403" s="11"/>
      <c r="K403" s="61">
        <v>26.25</v>
      </c>
      <c r="L403"/>
      <c r="M403"/>
      <c r="N403"/>
      <c r="O403"/>
      <c r="P403"/>
      <c r="Q403"/>
      <c r="R403"/>
      <c r="S403"/>
      <c r="T403"/>
      <c r="U403"/>
      <c r="V403"/>
      <c r="W403"/>
      <c r="X403"/>
      <c r="Y403"/>
      <c r="Z403"/>
      <c r="AA403"/>
      <c r="AB403"/>
      <c r="AC403"/>
      <c r="AD403"/>
    </row>
    <row r="404" spans="1:30" s="10" customFormat="1" ht="45" customHeight="1">
      <c r="A404" s="5"/>
      <c r="B404" s="5"/>
      <c r="C404" s="18">
        <v>401</v>
      </c>
      <c r="D404" s="19" t="s">
        <v>71</v>
      </c>
      <c r="E404" s="20" t="s">
        <v>3</v>
      </c>
      <c r="F404" s="20" t="s">
        <v>3</v>
      </c>
      <c r="G404" s="24" t="str">
        <f t="shared" si="6"/>
        <v>Do</v>
      </c>
      <c r="H404" s="60" t="s">
        <v>474</v>
      </c>
      <c r="I404" s="61">
        <v>0.17</v>
      </c>
      <c r="J404" s="11"/>
      <c r="K404" s="61">
        <v>17.79</v>
      </c>
      <c r="L404"/>
      <c r="M404"/>
      <c r="N404"/>
      <c r="O404"/>
      <c r="P404"/>
      <c r="Q404"/>
      <c r="R404"/>
      <c r="S404"/>
      <c r="T404"/>
      <c r="U404"/>
      <c r="V404"/>
      <c r="W404"/>
      <c r="X404"/>
      <c r="Y404"/>
      <c r="Z404"/>
      <c r="AA404"/>
      <c r="AB404"/>
      <c r="AC404"/>
      <c r="AD404"/>
    </row>
    <row r="405" spans="1:30" s="10" customFormat="1" ht="45" customHeight="1">
      <c r="A405" s="5"/>
      <c r="B405" s="5"/>
      <c r="C405" s="18">
        <v>402</v>
      </c>
      <c r="D405" s="19" t="s">
        <v>71</v>
      </c>
      <c r="E405" s="20" t="s">
        <v>3</v>
      </c>
      <c r="F405" s="20" t="s">
        <v>3</v>
      </c>
      <c r="G405" s="24" t="str">
        <f t="shared" si="6"/>
        <v>Do</v>
      </c>
      <c r="H405" s="60" t="s">
        <v>475</v>
      </c>
      <c r="I405" s="61">
        <v>0.16</v>
      </c>
      <c r="J405" s="11"/>
      <c r="K405" s="61">
        <v>9.3000000000000007</v>
      </c>
      <c r="L405"/>
      <c r="M405"/>
      <c r="N405"/>
      <c r="O405"/>
      <c r="P405"/>
      <c r="Q405"/>
      <c r="R405"/>
      <c r="S405"/>
      <c r="T405"/>
      <c r="U405"/>
      <c r="V405"/>
      <c r="W405"/>
      <c r="X405"/>
      <c r="Y405"/>
      <c r="Z405"/>
      <c r="AA405"/>
      <c r="AB405"/>
      <c r="AC405"/>
      <c r="AD405"/>
    </row>
    <row r="406" spans="1:30" s="10" customFormat="1" ht="60" customHeight="1">
      <c r="A406" s="5"/>
      <c r="B406" s="5"/>
      <c r="C406" s="18">
        <v>403</v>
      </c>
      <c r="D406" s="19" t="s">
        <v>71</v>
      </c>
      <c r="E406" s="65" t="s">
        <v>476</v>
      </c>
      <c r="F406" s="65" t="s">
        <v>477</v>
      </c>
      <c r="G406" s="24" t="str">
        <f t="shared" si="6"/>
        <v>North Guwahati State Road Division</v>
      </c>
      <c r="H406" s="60" t="s">
        <v>478</v>
      </c>
      <c r="I406" s="61">
        <v>1.2</v>
      </c>
      <c r="J406" s="11"/>
      <c r="K406" s="61">
        <v>30</v>
      </c>
      <c r="L406"/>
      <c r="M406"/>
      <c r="N406"/>
      <c r="O406"/>
      <c r="P406"/>
      <c r="Q406"/>
      <c r="R406"/>
      <c r="S406"/>
      <c r="T406"/>
      <c r="U406"/>
      <c r="V406"/>
      <c r="W406"/>
      <c r="X406"/>
      <c r="Y406"/>
      <c r="Z406"/>
      <c r="AA406"/>
      <c r="AB406"/>
      <c r="AC406"/>
      <c r="AD406"/>
    </row>
    <row r="407" spans="1:30" s="10" customFormat="1" ht="45" customHeight="1">
      <c r="A407" s="5"/>
      <c r="B407" s="5"/>
      <c r="C407" s="18">
        <v>404</v>
      </c>
      <c r="D407" s="19" t="s">
        <v>71</v>
      </c>
      <c r="E407" s="65" t="s">
        <v>476</v>
      </c>
      <c r="F407" s="65" t="s">
        <v>477</v>
      </c>
      <c r="G407" s="24" t="str">
        <f t="shared" si="6"/>
        <v>Do</v>
      </c>
      <c r="H407" s="60" t="s">
        <v>479</v>
      </c>
      <c r="I407" s="61">
        <v>0.15</v>
      </c>
      <c r="J407" s="11"/>
      <c r="K407" s="61">
        <v>10</v>
      </c>
      <c r="L407"/>
      <c r="M407"/>
      <c r="N407"/>
      <c r="O407"/>
      <c r="P407"/>
      <c r="Q407"/>
      <c r="R407"/>
      <c r="S407"/>
      <c r="T407"/>
      <c r="U407"/>
      <c r="V407"/>
      <c r="W407"/>
      <c r="X407"/>
      <c r="Y407"/>
      <c r="Z407"/>
      <c r="AA407"/>
      <c r="AB407"/>
      <c r="AC407"/>
      <c r="AD407"/>
    </row>
    <row r="408" spans="1:30" s="10" customFormat="1" ht="30" customHeight="1">
      <c r="A408" s="5"/>
      <c r="B408" s="5"/>
      <c r="C408" s="18">
        <v>405</v>
      </c>
      <c r="D408" s="19" t="s">
        <v>63</v>
      </c>
      <c r="E408" s="69" t="s">
        <v>480</v>
      </c>
      <c r="F408" s="69" t="s">
        <v>480</v>
      </c>
      <c r="G408" s="24" t="str">
        <f t="shared" si="6"/>
        <v>Golaghat State Rd Divn</v>
      </c>
      <c r="H408" s="60" t="s">
        <v>481</v>
      </c>
      <c r="I408" s="61">
        <f>41-33</f>
        <v>8</v>
      </c>
      <c r="J408" s="11"/>
      <c r="K408" s="61">
        <v>50</v>
      </c>
      <c r="L408"/>
      <c r="M408"/>
      <c r="N408"/>
      <c r="O408"/>
      <c r="P408"/>
      <c r="Q408"/>
      <c r="R408"/>
      <c r="S408"/>
      <c r="T408"/>
      <c r="U408"/>
      <c r="V408"/>
      <c r="W408"/>
      <c r="X408"/>
      <c r="Y408"/>
      <c r="Z408"/>
      <c r="AA408"/>
      <c r="AB408"/>
      <c r="AC408"/>
      <c r="AD408"/>
    </row>
    <row r="409" spans="1:30" s="10" customFormat="1" ht="45" customHeight="1">
      <c r="A409" s="5"/>
      <c r="B409" s="5"/>
      <c r="C409" s="18">
        <v>406</v>
      </c>
      <c r="D409" s="19" t="s">
        <v>393</v>
      </c>
      <c r="E409" s="20" t="s">
        <v>397</v>
      </c>
      <c r="F409" s="20" t="s">
        <v>397</v>
      </c>
      <c r="G409" s="24" t="str">
        <f t="shared" si="6"/>
        <v>Nagaon state Rd Divn</v>
      </c>
      <c r="H409" s="60" t="s">
        <v>482</v>
      </c>
      <c r="I409" s="61">
        <v>0.15</v>
      </c>
      <c r="J409" s="11"/>
      <c r="K409" s="61">
        <v>50</v>
      </c>
      <c r="L409"/>
      <c r="M409"/>
      <c r="N409"/>
      <c r="O409"/>
      <c r="P409"/>
      <c r="Q409"/>
      <c r="R409"/>
      <c r="S409"/>
      <c r="T409"/>
      <c r="U409"/>
      <c r="V409"/>
      <c r="W409"/>
      <c r="X409"/>
      <c r="Y409"/>
      <c r="Z409"/>
      <c r="AA409"/>
      <c r="AB409"/>
      <c r="AC409"/>
      <c r="AD409"/>
    </row>
    <row r="410" spans="1:30" s="10" customFormat="1" ht="45" customHeight="1">
      <c r="A410" s="5"/>
      <c r="B410" s="5"/>
      <c r="C410" s="18">
        <v>407</v>
      </c>
      <c r="D410" s="19" t="s">
        <v>393</v>
      </c>
      <c r="E410" s="20" t="s">
        <v>397</v>
      </c>
      <c r="F410" s="20" t="s">
        <v>397</v>
      </c>
      <c r="G410" s="24" t="str">
        <f t="shared" si="6"/>
        <v>Do</v>
      </c>
      <c r="H410" s="60" t="s">
        <v>483</v>
      </c>
      <c r="I410" s="70">
        <v>0.25</v>
      </c>
      <c r="J410" s="11"/>
      <c r="K410" s="70">
        <v>4</v>
      </c>
      <c r="L410"/>
      <c r="M410"/>
      <c r="N410"/>
      <c r="O410"/>
      <c r="P410"/>
      <c r="Q410"/>
      <c r="R410"/>
      <c r="S410"/>
      <c r="T410"/>
      <c r="U410"/>
      <c r="V410"/>
      <c r="W410"/>
      <c r="X410"/>
      <c r="Y410"/>
      <c r="Z410"/>
      <c r="AA410"/>
      <c r="AB410"/>
      <c r="AC410"/>
      <c r="AD410"/>
    </row>
    <row r="411" spans="1:30" s="10" customFormat="1" ht="45" customHeight="1">
      <c r="A411" s="5"/>
      <c r="B411" s="5"/>
      <c r="C411" s="18">
        <v>408</v>
      </c>
      <c r="D411" s="19" t="s">
        <v>393</v>
      </c>
      <c r="E411" s="20" t="s">
        <v>397</v>
      </c>
      <c r="F411" s="20" t="s">
        <v>397</v>
      </c>
      <c r="G411" s="24" t="str">
        <f t="shared" si="6"/>
        <v>Do</v>
      </c>
      <c r="H411" s="60" t="s">
        <v>484</v>
      </c>
      <c r="I411" s="70">
        <v>0.36</v>
      </c>
      <c r="J411" s="11"/>
      <c r="K411" s="70">
        <v>5.5</v>
      </c>
      <c r="L411"/>
      <c r="M411"/>
      <c r="N411"/>
      <c r="O411"/>
      <c r="P411"/>
      <c r="Q411"/>
      <c r="R411"/>
      <c r="S411"/>
      <c r="T411"/>
      <c r="U411"/>
      <c r="V411"/>
      <c r="W411"/>
      <c r="X411"/>
      <c r="Y411"/>
      <c r="Z411"/>
      <c r="AA411"/>
      <c r="AB411"/>
      <c r="AC411"/>
      <c r="AD411"/>
    </row>
    <row r="412" spans="1:30" s="10" customFormat="1" ht="45" customHeight="1">
      <c r="A412" s="5"/>
      <c r="B412" s="5"/>
      <c r="C412" s="18">
        <v>409</v>
      </c>
      <c r="D412" s="19" t="s">
        <v>393</v>
      </c>
      <c r="E412" s="20" t="s">
        <v>397</v>
      </c>
      <c r="F412" s="20" t="s">
        <v>397</v>
      </c>
      <c r="G412" s="24" t="str">
        <f t="shared" si="6"/>
        <v>Do</v>
      </c>
      <c r="H412" s="60" t="s">
        <v>485</v>
      </c>
      <c r="I412" s="70">
        <v>1.07</v>
      </c>
      <c r="J412" s="11"/>
      <c r="K412" s="70">
        <v>18</v>
      </c>
      <c r="L412"/>
      <c r="M412"/>
      <c r="N412"/>
      <c r="O412"/>
      <c r="P412"/>
      <c r="Q412"/>
      <c r="R412"/>
      <c r="S412"/>
      <c r="T412"/>
      <c r="U412"/>
      <c r="V412"/>
      <c r="W412"/>
      <c r="X412"/>
      <c r="Y412"/>
      <c r="Z412"/>
      <c r="AA412"/>
      <c r="AB412"/>
      <c r="AC412"/>
      <c r="AD412"/>
    </row>
    <row r="413" spans="1:30" s="10" customFormat="1" ht="30" customHeight="1">
      <c r="A413" s="5"/>
      <c r="B413" s="5"/>
      <c r="C413" s="18">
        <v>410</v>
      </c>
      <c r="D413" s="19" t="s">
        <v>393</v>
      </c>
      <c r="E413" s="20" t="s">
        <v>397</v>
      </c>
      <c r="F413" s="20" t="s">
        <v>397</v>
      </c>
      <c r="G413" s="24" t="str">
        <f t="shared" si="6"/>
        <v>Do</v>
      </c>
      <c r="H413" s="60" t="s">
        <v>486</v>
      </c>
      <c r="I413" s="70">
        <v>0.7</v>
      </c>
      <c r="J413" s="11"/>
      <c r="K413" s="70">
        <v>22.5</v>
      </c>
      <c r="L413"/>
      <c r="M413"/>
      <c r="N413"/>
      <c r="O413"/>
      <c r="P413"/>
      <c r="Q413"/>
      <c r="R413"/>
      <c r="S413"/>
      <c r="T413"/>
      <c r="U413"/>
      <c r="V413"/>
      <c r="W413"/>
      <c r="X413"/>
      <c r="Y413"/>
      <c r="Z413"/>
      <c r="AA413"/>
      <c r="AB413"/>
      <c r="AC413"/>
      <c r="AD413"/>
    </row>
    <row r="414" spans="1:30" s="10" customFormat="1" ht="30" customHeight="1">
      <c r="A414" s="5"/>
      <c r="B414" s="5"/>
      <c r="C414" s="18">
        <v>411</v>
      </c>
      <c r="D414" s="19" t="s">
        <v>24</v>
      </c>
      <c r="E414" s="67" t="s">
        <v>487</v>
      </c>
      <c r="F414" s="67" t="s">
        <v>487</v>
      </c>
      <c r="G414" s="24" t="str">
        <f t="shared" si="6"/>
        <v>Mushalpur R&amp;B Division</v>
      </c>
      <c r="H414" s="60" t="s">
        <v>488</v>
      </c>
      <c r="I414" s="71">
        <v>6</v>
      </c>
      <c r="J414" s="11"/>
      <c r="K414" s="61">
        <v>161.5</v>
      </c>
      <c r="L414"/>
      <c r="M414"/>
      <c r="N414"/>
      <c r="O414"/>
      <c r="P414"/>
      <c r="Q414"/>
      <c r="R414"/>
      <c r="S414"/>
      <c r="T414"/>
      <c r="U414"/>
      <c r="V414"/>
      <c r="W414"/>
      <c r="X414"/>
      <c r="Y414"/>
      <c r="Z414"/>
      <c r="AA414"/>
      <c r="AB414"/>
      <c r="AC414"/>
      <c r="AD414"/>
    </row>
    <row r="415" spans="1:30" s="10" customFormat="1" ht="30" customHeight="1">
      <c r="A415" s="5"/>
      <c r="B415" s="5"/>
      <c r="C415" s="18">
        <v>412</v>
      </c>
      <c r="D415" s="19" t="s">
        <v>63</v>
      </c>
      <c r="E415" s="65" t="s">
        <v>489</v>
      </c>
      <c r="F415" s="65" t="s">
        <v>489</v>
      </c>
      <c r="G415" s="24" t="str">
        <f t="shared" si="6"/>
        <v>Golaghat Rural Rd Divn</v>
      </c>
      <c r="H415" s="60" t="s">
        <v>490</v>
      </c>
      <c r="I415" s="72">
        <v>1.4</v>
      </c>
      <c r="J415" s="11"/>
      <c r="K415" s="61">
        <v>14</v>
      </c>
      <c r="L415"/>
      <c r="M415"/>
      <c r="N415"/>
      <c r="O415"/>
      <c r="P415"/>
      <c r="Q415"/>
      <c r="R415"/>
      <c r="S415"/>
      <c r="T415"/>
      <c r="U415"/>
      <c r="V415"/>
      <c r="W415"/>
      <c r="X415"/>
      <c r="Y415"/>
      <c r="Z415"/>
      <c r="AA415"/>
      <c r="AB415"/>
      <c r="AC415"/>
      <c r="AD415"/>
    </row>
    <row r="416" spans="1:30" s="10" customFormat="1" ht="30" customHeight="1">
      <c r="A416" s="5"/>
      <c r="B416" s="5"/>
      <c r="C416" s="18">
        <v>413</v>
      </c>
      <c r="D416" s="19" t="s">
        <v>63</v>
      </c>
      <c r="E416" s="65" t="s">
        <v>489</v>
      </c>
      <c r="F416" s="65" t="s">
        <v>489</v>
      </c>
      <c r="G416" s="24" t="str">
        <f t="shared" si="6"/>
        <v>Do</v>
      </c>
      <c r="H416" s="60" t="s">
        <v>491</v>
      </c>
      <c r="I416" s="72">
        <v>1.73</v>
      </c>
      <c r="J416" s="11"/>
      <c r="K416" s="61">
        <v>10.59</v>
      </c>
      <c r="L416"/>
      <c r="M416"/>
      <c r="N416"/>
      <c r="O416"/>
      <c r="P416"/>
      <c r="Q416"/>
      <c r="R416"/>
      <c r="S416"/>
      <c r="T416"/>
      <c r="U416"/>
      <c r="V416"/>
      <c r="W416"/>
      <c r="X416"/>
      <c r="Y416"/>
      <c r="Z416"/>
      <c r="AA416"/>
      <c r="AB416"/>
      <c r="AC416"/>
      <c r="AD416"/>
    </row>
    <row r="417" spans="1:30" s="10" customFormat="1" ht="30" customHeight="1">
      <c r="A417" s="5"/>
      <c r="B417" s="5"/>
      <c r="C417" s="18">
        <v>414</v>
      </c>
      <c r="D417" s="19" t="s">
        <v>63</v>
      </c>
      <c r="E417" s="65" t="s">
        <v>489</v>
      </c>
      <c r="F417" s="65" t="s">
        <v>489</v>
      </c>
      <c r="G417" s="24" t="str">
        <f t="shared" si="6"/>
        <v>Do</v>
      </c>
      <c r="H417" s="60" t="s">
        <v>492</v>
      </c>
      <c r="I417" s="72">
        <v>4</v>
      </c>
      <c r="J417" s="11"/>
      <c r="K417" s="61">
        <v>17.420000000000002</v>
      </c>
      <c r="L417"/>
      <c r="M417"/>
      <c r="N417"/>
      <c r="O417"/>
      <c r="P417"/>
      <c r="Q417"/>
      <c r="R417"/>
      <c r="S417"/>
      <c r="T417"/>
      <c r="U417"/>
      <c r="V417"/>
      <c r="W417"/>
      <c r="X417"/>
      <c r="Y417"/>
      <c r="Z417"/>
      <c r="AA417"/>
      <c r="AB417"/>
      <c r="AC417"/>
      <c r="AD417"/>
    </row>
    <row r="418" spans="1:30" s="10" customFormat="1" ht="30" customHeight="1">
      <c r="A418" s="5"/>
      <c r="B418" s="5"/>
      <c r="C418" s="18">
        <v>415</v>
      </c>
      <c r="D418" s="19" t="s">
        <v>63</v>
      </c>
      <c r="E418" s="65" t="s">
        <v>489</v>
      </c>
      <c r="F418" s="65" t="s">
        <v>489</v>
      </c>
      <c r="G418" s="24" t="str">
        <f t="shared" si="6"/>
        <v>Do</v>
      </c>
      <c r="H418" s="60" t="s">
        <v>493</v>
      </c>
      <c r="I418" s="72">
        <v>5.76</v>
      </c>
      <c r="J418" s="11"/>
      <c r="K418" s="61">
        <v>22.88</v>
      </c>
      <c r="L418"/>
      <c r="M418"/>
      <c r="N418"/>
      <c r="O418"/>
      <c r="P418"/>
      <c r="Q418"/>
      <c r="R418"/>
      <c r="S418"/>
      <c r="T418"/>
      <c r="U418"/>
      <c r="V418"/>
      <c r="W418"/>
      <c r="X418"/>
      <c r="Y418"/>
      <c r="Z418"/>
      <c r="AA418"/>
      <c r="AB418"/>
      <c r="AC418"/>
      <c r="AD418"/>
    </row>
    <row r="419" spans="1:30" s="10" customFormat="1" ht="30" customHeight="1">
      <c r="A419" s="5"/>
      <c r="B419" s="5"/>
      <c r="C419" s="18">
        <v>416</v>
      </c>
      <c r="D419" s="19" t="s">
        <v>63</v>
      </c>
      <c r="E419" s="65" t="s">
        <v>489</v>
      </c>
      <c r="F419" s="65" t="s">
        <v>489</v>
      </c>
      <c r="G419" s="24" t="str">
        <f t="shared" si="6"/>
        <v>Do</v>
      </c>
      <c r="H419" s="60" t="s">
        <v>494</v>
      </c>
      <c r="I419" s="72">
        <v>1.0149999999999999</v>
      </c>
      <c r="J419" s="11"/>
      <c r="K419" s="61">
        <v>11.1</v>
      </c>
      <c r="L419"/>
      <c r="M419"/>
      <c r="N419"/>
      <c r="O419"/>
      <c r="P419"/>
      <c r="Q419"/>
      <c r="R419"/>
      <c r="S419"/>
      <c r="T419"/>
      <c r="U419"/>
      <c r="V419"/>
      <c r="W419"/>
      <c r="X419"/>
      <c r="Y419"/>
      <c r="Z419"/>
      <c r="AA419"/>
      <c r="AB419"/>
      <c r="AC419"/>
      <c r="AD419"/>
    </row>
    <row r="420" spans="1:30" s="10" customFormat="1" ht="18.75" customHeight="1">
      <c r="A420" s="5"/>
      <c r="B420" s="5"/>
      <c r="C420" s="18">
        <v>417</v>
      </c>
      <c r="D420" s="19" t="s">
        <v>63</v>
      </c>
      <c r="E420" s="65" t="s">
        <v>489</v>
      </c>
      <c r="F420" s="65" t="s">
        <v>489</v>
      </c>
      <c r="G420" s="24" t="str">
        <f t="shared" si="6"/>
        <v>Do</v>
      </c>
      <c r="H420" s="60" t="s">
        <v>495</v>
      </c>
      <c r="I420" s="61">
        <v>0</v>
      </c>
      <c r="J420" s="11"/>
      <c r="K420" s="61">
        <v>4</v>
      </c>
      <c r="L420"/>
      <c r="M420"/>
      <c r="N420"/>
      <c r="O420"/>
      <c r="P420"/>
      <c r="Q420"/>
      <c r="R420"/>
      <c r="S420"/>
      <c r="T420"/>
      <c r="U420"/>
      <c r="V420"/>
      <c r="W420"/>
      <c r="X420"/>
      <c r="Y420"/>
      <c r="Z420"/>
      <c r="AA420"/>
      <c r="AB420"/>
      <c r="AC420"/>
      <c r="AD420"/>
    </row>
    <row r="421" spans="1:30" s="10" customFormat="1" ht="30" customHeight="1">
      <c r="A421" s="5"/>
      <c r="B421" s="5"/>
      <c r="C421" s="18">
        <v>418</v>
      </c>
      <c r="D421" s="19" t="s">
        <v>393</v>
      </c>
      <c r="E421" s="20" t="s">
        <v>397</v>
      </c>
      <c r="F421" s="20" t="s">
        <v>397</v>
      </c>
      <c r="G421" s="24" t="str">
        <f t="shared" si="6"/>
        <v>Nagaon state Rd Divn</v>
      </c>
      <c r="H421" s="60" t="s">
        <v>496</v>
      </c>
      <c r="I421" s="71">
        <v>1</v>
      </c>
      <c r="J421" s="11"/>
      <c r="K421" s="61">
        <v>23.28</v>
      </c>
      <c r="L421"/>
      <c r="M421"/>
      <c r="N421"/>
      <c r="O421"/>
      <c r="P421"/>
      <c r="Q421"/>
      <c r="R421"/>
      <c r="S421"/>
      <c r="T421"/>
      <c r="U421"/>
      <c r="V421"/>
      <c r="W421"/>
      <c r="X421"/>
      <c r="Y421"/>
      <c r="Z421"/>
      <c r="AA421"/>
      <c r="AB421"/>
      <c r="AC421"/>
      <c r="AD421"/>
    </row>
    <row r="422" spans="1:30" s="10" customFormat="1" ht="30" customHeight="1">
      <c r="A422" s="5"/>
      <c r="B422" s="5"/>
      <c r="C422" s="18">
        <v>419</v>
      </c>
      <c r="D422" s="19" t="s">
        <v>393</v>
      </c>
      <c r="E422" s="20" t="s">
        <v>397</v>
      </c>
      <c r="F422" s="20" t="s">
        <v>397</v>
      </c>
      <c r="G422" s="24" t="str">
        <f t="shared" si="6"/>
        <v>Do</v>
      </c>
      <c r="H422" s="60" t="s">
        <v>497</v>
      </c>
      <c r="I422" s="61">
        <v>3.75</v>
      </c>
      <c r="J422" s="11"/>
      <c r="K422" s="61">
        <v>81.72</v>
      </c>
      <c r="L422"/>
      <c r="M422"/>
      <c r="N422"/>
      <c r="O422"/>
      <c r="P422"/>
      <c r="Q422"/>
      <c r="R422"/>
      <c r="S422"/>
      <c r="T422"/>
      <c r="U422"/>
      <c r="V422"/>
      <c r="W422"/>
      <c r="X422"/>
      <c r="Y422"/>
      <c r="Z422"/>
      <c r="AA422"/>
      <c r="AB422"/>
      <c r="AC422"/>
      <c r="AD422"/>
    </row>
    <row r="423" spans="1:30" s="10" customFormat="1" ht="30" customHeight="1">
      <c r="A423" s="5"/>
      <c r="B423" s="5"/>
      <c r="C423" s="18">
        <v>420</v>
      </c>
      <c r="D423" s="19" t="s">
        <v>63</v>
      </c>
      <c r="E423" s="65" t="s">
        <v>64</v>
      </c>
      <c r="F423" s="65" t="s">
        <v>64</v>
      </c>
      <c r="G423" s="24" t="str">
        <f t="shared" si="6"/>
        <v>Sarupathar Rural Rd Divn</v>
      </c>
      <c r="H423" s="60" t="s">
        <v>498</v>
      </c>
      <c r="I423" s="61">
        <v>1.1399999999999999</v>
      </c>
      <c r="J423" s="11"/>
      <c r="K423" s="61">
        <v>15.89</v>
      </c>
      <c r="L423"/>
      <c r="M423"/>
      <c r="N423"/>
      <c r="O423"/>
      <c r="P423"/>
      <c r="Q423"/>
      <c r="R423"/>
      <c r="S423"/>
      <c r="T423"/>
      <c r="U423"/>
      <c r="V423"/>
      <c r="W423"/>
      <c r="X423"/>
      <c r="Y423"/>
      <c r="Z423"/>
      <c r="AA423"/>
      <c r="AB423"/>
      <c r="AC423"/>
      <c r="AD423"/>
    </row>
    <row r="424" spans="1:30" s="10" customFormat="1" ht="45" customHeight="1">
      <c r="A424" s="5"/>
      <c r="B424" s="5"/>
      <c r="C424" s="18">
        <v>421</v>
      </c>
      <c r="D424" s="19" t="s">
        <v>63</v>
      </c>
      <c r="E424" s="65" t="s">
        <v>64</v>
      </c>
      <c r="F424" s="65" t="s">
        <v>64</v>
      </c>
      <c r="G424" s="24" t="str">
        <f t="shared" si="6"/>
        <v>Do</v>
      </c>
      <c r="H424" s="60" t="s">
        <v>499</v>
      </c>
      <c r="I424" s="61">
        <v>0.65</v>
      </c>
      <c r="J424" s="11"/>
      <c r="K424" s="61">
        <v>10.42</v>
      </c>
      <c r="L424"/>
      <c r="M424"/>
      <c r="N424"/>
      <c r="O424"/>
      <c r="P424"/>
      <c r="Q424"/>
      <c r="R424"/>
      <c r="S424"/>
      <c r="T424"/>
      <c r="U424"/>
      <c r="V424"/>
      <c r="W424"/>
      <c r="X424"/>
      <c r="Y424"/>
      <c r="Z424"/>
      <c r="AA424"/>
      <c r="AB424"/>
      <c r="AC424"/>
      <c r="AD424"/>
    </row>
    <row r="425" spans="1:30" s="10" customFormat="1" ht="45" customHeight="1">
      <c r="A425" s="5"/>
      <c r="B425" s="5"/>
      <c r="C425" s="18">
        <v>422</v>
      </c>
      <c r="D425" s="19" t="s">
        <v>63</v>
      </c>
      <c r="E425" s="65" t="s">
        <v>64</v>
      </c>
      <c r="F425" s="65" t="s">
        <v>64</v>
      </c>
      <c r="G425" s="24" t="str">
        <f t="shared" si="6"/>
        <v>Do</v>
      </c>
      <c r="H425" s="60" t="s">
        <v>500</v>
      </c>
      <c r="I425" s="61">
        <v>3.7</v>
      </c>
      <c r="J425" s="11"/>
      <c r="K425" s="61">
        <v>62.57</v>
      </c>
      <c r="L425"/>
      <c r="M425"/>
      <c r="N425"/>
      <c r="O425"/>
      <c r="P425"/>
      <c r="Q425"/>
      <c r="R425"/>
      <c r="S425"/>
      <c r="T425"/>
      <c r="U425"/>
      <c r="V425"/>
      <c r="W425"/>
      <c r="X425"/>
      <c r="Y425"/>
      <c r="Z425"/>
      <c r="AA425"/>
      <c r="AB425"/>
      <c r="AC425"/>
      <c r="AD425"/>
    </row>
    <row r="426" spans="1:30" s="10" customFormat="1" ht="45" customHeight="1">
      <c r="A426" s="5"/>
      <c r="B426" s="5"/>
      <c r="C426" s="18">
        <v>423</v>
      </c>
      <c r="D426" s="19" t="s">
        <v>63</v>
      </c>
      <c r="E426" s="20" t="s">
        <v>64</v>
      </c>
      <c r="F426" s="20" t="s">
        <v>64</v>
      </c>
      <c r="G426" s="24" t="str">
        <f t="shared" si="6"/>
        <v>Do</v>
      </c>
      <c r="H426" s="60" t="s">
        <v>501</v>
      </c>
      <c r="I426" s="61">
        <v>3</v>
      </c>
      <c r="J426" s="11"/>
      <c r="K426" s="61">
        <v>44.1</v>
      </c>
      <c r="L426"/>
      <c r="M426"/>
      <c r="N426"/>
      <c r="O426"/>
      <c r="P426"/>
      <c r="Q426"/>
      <c r="R426"/>
      <c r="S426"/>
      <c r="T426"/>
      <c r="U426"/>
      <c r="V426"/>
      <c r="W426"/>
      <c r="X426"/>
      <c r="Y426"/>
      <c r="Z426"/>
      <c r="AA426"/>
      <c r="AB426"/>
      <c r="AC426"/>
      <c r="AD426"/>
    </row>
    <row r="427" spans="1:30" s="10" customFormat="1" ht="30" customHeight="1">
      <c r="A427" s="5"/>
      <c r="B427" s="5"/>
      <c r="C427" s="18">
        <v>424</v>
      </c>
      <c r="D427" s="19" t="s">
        <v>63</v>
      </c>
      <c r="E427" s="20" t="s">
        <v>64</v>
      </c>
      <c r="F427" s="20" t="s">
        <v>64</v>
      </c>
      <c r="G427" s="24" t="str">
        <f t="shared" si="6"/>
        <v>Do</v>
      </c>
      <c r="H427" s="60" t="s">
        <v>495</v>
      </c>
      <c r="I427" s="61">
        <v>0</v>
      </c>
      <c r="J427" s="11"/>
      <c r="K427" s="61">
        <v>10.029999999999999</v>
      </c>
      <c r="L427"/>
      <c r="M427"/>
      <c r="N427"/>
      <c r="O427"/>
      <c r="P427"/>
      <c r="Q427"/>
      <c r="R427"/>
      <c r="S427"/>
      <c r="T427"/>
      <c r="U427"/>
      <c r="V427"/>
      <c r="W427"/>
      <c r="X427"/>
      <c r="Y427"/>
      <c r="Z427"/>
      <c r="AA427"/>
      <c r="AB427"/>
      <c r="AC427"/>
      <c r="AD427"/>
    </row>
    <row r="428" spans="1:30" s="10" customFormat="1" ht="45" customHeight="1">
      <c r="A428" s="5"/>
      <c r="B428" s="5"/>
      <c r="C428" s="18">
        <v>425</v>
      </c>
      <c r="D428" s="19" t="s">
        <v>51</v>
      </c>
      <c r="E428" s="67" t="s">
        <v>502</v>
      </c>
      <c r="F428" s="67" t="s">
        <v>503</v>
      </c>
      <c r="G428" s="73" t="str">
        <f t="shared" si="6"/>
        <v>Dhemaji State Road Division</v>
      </c>
      <c r="H428" s="60" t="s">
        <v>504</v>
      </c>
      <c r="I428" s="68">
        <f>3.383-2.625</f>
        <v>0.75800000000000001</v>
      </c>
      <c r="J428" s="11"/>
      <c r="K428" s="68">
        <v>61.4</v>
      </c>
      <c r="L428"/>
      <c r="M428"/>
      <c r="N428"/>
      <c r="O428"/>
      <c r="P428"/>
      <c r="Q428"/>
      <c r="R428"/>
      <c r="S428"/>
      <c r="T428"/>
      <c r="U428"/>
      <c r="V428"/>
      <c r="W428"/>
      <c r="X428"/>
      <c r="Y428"/>
      <c r="Z428"/>
      <c r="AA428"/>
      <c r="AB428"/>
      <c r="AC428"/>
      <c r="AD428"/>
    </row>
    <row r="429" spans="1:30" s="10" customFormat="1" ht="45" customHeight="1">
      <c r="A429" s="5"/>
      <c r="B429" s="5"/>
      <c r="C429" s="18">
        <v>426</v>
      </c>
      <c r="D429" s="19" t="s">
        <v>51</v>
      </c>
      <c r="E429" s="20" t="s">
        <v>52</v>
      </c>
      <c r="F429" s="20" t="s">
        <v>52</v>
      </c>
      <c r="G429" s="73" t="str">
        <f>IF(F429=F429,"Do",F429)</f>
        <v>Do</v>
      </c>
      <c r="H429" s="60" t="s">
        <v>505</v>
      </c>
      <c r="I429" s="61">
        <f>27.1-24.6</f>
        <v>2.5</v>
      </c>
      <c r="J429" s="11"/>
      <c r="K429" s="61">
        <v>38.6</v>
      </c>
      <c r="L429"/>
      <c r="M429"/>
      <c r="N429"/>
      <c r="O429"/>
      <c r="P429"/>
      <c r="Q429"/>
      <c r="R429"/>
      <c r="S429"/>
      <c r="T429"/>
      <c r="U429"/>
      <c r="V429"/>
      <c r="W429"/>
      <c r="X429"/>
      <c r="Y429"/>
      <c r="Z429"/>
      <c r="AA429"/>
      <c r="AB429"/>
      <c r="AC429"/>
      <c r="AD429"/>
    </row>
    <row r="430" spans="1:30" s="10" customFormat="1" ht="60" customHeight="1">
      <c r="A430" s="5"/>
      <c r="B430" s="5"/>
      <c r="C430" s="18">
        <v>427</v>
      </c>
      <c r="D430" s="19" t="s">
        <v>24</v>
      </c>
      <c r="E430" s="67" t="s">
        <v>506</v>
      </c>
      <c r="F430" s="67" t="s">
        <v>506</v>
      </c>
      <c r="G430" s="73" t="str">
        <f>IF(F430=F429,"Do",F430)</f>
        <v>Mushalpur (R&amp;B) Division</v>
      </c>
      <c r="H430" s="60" t="s">
        <v>507</v>
      </c>
      <c r="I430" s="68">
        <v>2.1949999999999998</v>
      </c>
      <c r="J430" s="11"/>
      <c r="K430" s="68">
        <v>47.68</v>
      </c>
      <c r="L430"/>
      <c r="M430"/>
      <c r="N430"/>
      <c r="O430"/>
      <c r="P430"/>
      <c r="Q430"/>
      <c r="R430"/>
      <c r="S430"/>
      <c r="T430"/>
      <c r="U430"/>
      <c r="V430"/>
      <c r="W430"/>
      <c r="X430"/>
      <c r="Y430"/>
      <c r="Z430"/>
      <c r="AA430"/>
      <c r="AB430"/>
      <c r="AC430"/>
      <c r="AD430"/>
    </row>
    <row r="431" spans="1:30" s="10" customFormat="1" ht="18.75" customHeight="1">
      <c r="A431" s="5"/>
      <c r="B431" s="5"/>
      <c r="C431" s="18">
        <v>428</v>
      </c>
      <c r="D431" s="19" t="s">
        <v>24</v>
      </c>
      <c r="E431" s="67" t="s">
        <v>506</v>
      </c>
      <c r="F431" s="65"/>
      <c r="G431" s="24"/>
      <c r="H431" s="74" t="s">
        <v>508</v>
      </c>
      <c r="I431" s="61">
        <v>0</v>
      </c>
      <c r="J431" s="11"/>
      <c r="K431" s="61">
        <v>2.3199999999999998</v>
      </c>
      <c r="L431"/>
      <c r="M431"/>
      <c r="N431"/>
      <c r="O431"/>
      <c r="P431"/>
      <c r="Q431"/>
      <c r="R431"/>
      <c r="S431"/>
      <c r="T431"/>
      <c r="U431"/>
      <c r="V431"/>
      <c r="W431"/>
      <c r="X431"/>
      <c r="Y431"/>
      <c r="Z431"/>
      <c r="AA431"/>
      <c r="AB431"/>
      <c r="AC431"/>
      <c r="AD431"/>
    </row>
    <row r="432" spans="1:30" s="10" customFormat="1" ht="45" customHeight="1">
      <c r="A432" s="5"/>
      <c r="B432" s="5"/>
      <c r="C432" s="18">
        <v>429</v>
      </c>
      <c r="D432" s="19" t="s">
        <v>387</v>
      </c>
      <c r="E432" s="65" t="s">
        <v>509</v>
      </c>
      <c r="F432" s="65" t="s">
        <v>510</v>
      </c>
      <c r="G432" s="24" t="str">
        <f t="shared" si="6"/>
        <v>Morigaon Rural Road Division</v>
      </c>
      <c r="H432" s="60" t="s">
        <v>511</v>
      </c>
      <c r="I432" s="61">
        <v>0.2</v>
      </c>
      <c r="J432" s="11"/>
      <c r="K432" s="61">
        <v>5.49</v>
      </c>
      <c r="L432"/>
      <c r="M432"/>
      <c r="N432"/>
      <c r="O432"/>
      <c r="P432"/>
      <c r="Q432"/>
      <c r="R432"/>
      <c r="S432"/>
      <c r="T432"/>
      <c r="U432"/>
      <c r="V432"/>
      <c r="W432"/>
      <c r="X432"/>
      <c r="Y432"/>
      <c r="Z432"/>
      <c r="AA432"/>
      <c r="AB432"/>
      <c r="AC432"/>
      <c r="AD432"/>
    </row>
    <row r="433" spans="1:30" s="10" customFormat="1" ht="30" customHeight="1">
      <c r="A433" s="5"/>
      <c r="B433" s="5"/>
      <c r="C433" s="18">
        <v>430</v>
      </c>
      <c r="D433" s="19" t="s">
        <v>387</v>
      </c>
      <c r="E433" s="65" t="s">
        <v>509</v>
      </c>
      <c r="F433" s="65" t="s">
        <v>510</v>
      </c>
      <c r="G433" s="24" t="str">
        <f t="shared" si="6"/>
        <v>Do</v>
      </c>
      <c r="H433" s="75" t="s">
        <v>512</v>
      </c>
      <c r="I433" s="68">
        <v>0</v>
      </c>
      <c r="J433" s="11">
        <v>1</v>
      </c>
      <c r="K433" s="68">
        <v>3.01</v>
      </c>
      <c r="L433"/>
      <c r="M433"/>
      <c r="N433"/>
      <c r="O433"/>
      <c r="P433"/>
      <c r="Q433"/>
      <c r="R433"/>
      <c r="S433"/>
      <c r="T433"/>
      <c r="U433"/>
      <c r="V433"/>
      <c r="W433"/>
      <c r="X433"/>
      <c r="Y433"/>
      <c r="Z433"/>
      <c r="AA433"/>
      <c r="AB433"/>
      <c r="AC433"/>
      <c r="AD433"/>
    </row>
    <row r="434" spans="1:30" s="10" customFormat="1" ht="30" customHeight="1">
      <c r="A434" s="5"/>
      <c r="B434" s="5"/>
      <c r="C434" s="18">
        <v>431</v>
      </c>
      <c r="D434" s="19" t="s">
        <v>387</v>
      </c>
      <c r="E434" s="65" t="s">
        <v>509</v>
      </c>
      <c r="F434" s="65" t="s">
        <v>510</v>
      </c>
      <c r="G434" s="24" t="str">
        <f t="shared" si="6"/>
        <v>Do</v>
      </c>
      <c r="H434" s="75" t="s">
        <v>513</v>
      </c>
      <c r="I434" s="61">
        <v>0</v>
      </c>
      <c r="J434" s="11">
        <v>1</v>
      </c>
      <c r="K434" s="61">
        <v>2</v>
      </c>
      <c r="L434"/>
      <c r="M434"/>
      <c r="N434"/>
      <c r="O434"/>
      <c r="P434"/>
      <c r="Q434"/>
      <c r="R434"/>
      <c r="S434"/>
      <c r="T434"/>
      <c r="U434"/>
      <c r="V434"/>
      <c r="W434"/>
      <c r="X434"/>
      <c r="Y434"/>
      <c r="Z434"/>
      <c r="AA434"/>
      <c r="AB434"/>
      <c r="AC434"/>
      <c r="AD434"/>
    </row>
    <row r="435" spans="1:30" s="10" customFormat="1" ht="45" customHeight="1">
      <c r="A435" s="5"/>
      <c r="B435" s="5"/>
      <c r="C435" s="18">
        <v>432</v>
      </c>
      <c r="D435" s="19" t="s">
        <v>71</v>
      </c>
      <c r="E435" s="20" t="s">
        <v>2</v>
      </c>
      <c r="F435" s="20" t="s">
        <v>2</v>
      </c>
      <c r="G435" s="24" t="str">
        <f t="shared" si="6"/>
        <v>Guwahati City Divn No-I</v>
      </c>
      <c r="H435" s="32" t="s">
        <v>514</v>
      </c>
      <c r="I435" s="70">
        <v>0.28999999999999998</v>
      </c>
      <c r="J435" s="11"/>
      <c r="K435" s="70">
        <v>63.28</v>
      </c>
      <c r="L435"/>
      <c r="M435"/>
      <c r="N435"/>
      <c r="O435"/>
      <c r="P435"/>
      <c r="Q435"/>
      <c r="R435"/>
      <c r="S435"/>
      <c r="T435"/>
      <c r="U435"/>
      <c r="V435"/>
      <c r="W435"/>
      <c r="X435"/>
      <c r="Y435"/>
      <c r="Z435"/>
      <c r="AA435"/>
      <c r="AB435"/>
      <c r="AC435"/>
      <c r="AD435"/>
    </row>
    <row r="436" spans="1:30" s="10" customFormat="1" ht="30" customHeight="1">
      <c r="A436" s="5"/>
      <c r="B436" s="5"/>
      <c r="C436" s="18">
        <v>433</v>
      </c>
      <c r="D436" s="19" t="s">
        <v>454</v>
      </c>
      <c r="E436" s="18" t="s">
        <v>515</v>
      </c>
      <c r="F436" s="18" t="s">
        <v>515</v>
      </c>
      <c r="G436" s="24" t="str">
        <f t="shared" si="6"/>
        <v>Sibsagar Rural Rd Divn</v>
      </c>
      <c r="H436" s="32" t="s">
        <v>516</v>
      </c>
      <c r="I436" s="70">
        <v>0.9</v>
      </c>
      <c r="J436" s="11"/>
      <c r="K436" s="70">
        <v>48.84</v>
      </c>
      <c r="L436"/>
      <c r="M436"/>
      <c r="N436"/>
      <c r="O436"/>
      <c r="P436"/>
      <c r="Q436"/>
      <c r="R436"/>
      <c r="S436"/>
      <c r="T436"/>
      <c r="U436"/>
      <c r="V436"/>
      <c r="W436"/>
      <c r="X436"/>
      <c r="Y436"/>
      <c r="Z436"/>
      <c r="AA436"/>
      <c r="AB436"/>
      <c r="AC436"/>
      <c r="AD436"/>
    </row>
    <row r="437" spans="1:30" s="10" customFormat="1" ht="45" customHeight="1">
      <c r="A437" s="5"/>
      <c r="B437" s="5"/>
      <c r="C437" s="18">
        <v>434</v>
      </c>
      <c r="D437" s="19" t="s">
        <v>454</v>
      </c>
      <c r="E437" s="18" t="s">
        <v>515</v>
      </c>
      <c r="F437" s="18" t="s">
        <v>515</v>
      </c>
      <c r="G437" s="24" t="str">
        <f t="shared" si="6"/>
        <v>Do</v>
      </c>
      <c r="H437" s="32" t="s">
        <v>517</v>
      </c>
      <c r="I437" s="70">
        <v>5.0750000000000002</v>
      </c>
      <c r="J437" s="11"/>
      <c r="K437" s="70">
        <v>138.22</v>
      </c>
      <c r="L437"/>
      <c r="M437"/>
      <c r="N437"/>
      <c r="O437"/>
      <c r="P437"/>
      <c r="Q437"/>
      <c r="R437"/>
      <c r="S437"/>
      <c r="T437"/>
      <c r="U437"/>
      <c r="V437"/>
      <c r="W437"/>
      <c r="X437"/>
      <c r="Y437"/>
      <c r="Z437"/>
      <c r="AA437"/>
      <c r="AB437"/>
      <c r="AC437"/>
      <c r="AD437"/>
    </row>
    <row r="438" spans="1:30" s="10" customFormat="1" ht="18.75" customHeight="1">
      <c r="A438" s="5"/>
      <c r="B438" s="5"/>
      <c r="C438" s="18">
        <v>435</v>
      </c>
      <c r="D438" s="19" t="s">
        <v>454</v>
      </c>
      <c r="E438" s="18" t="s">
        <v>515</v>
      </c>
      <c r="F438" s="18" t="s">
        <v>515</v>
      </c>
      <c r="G438" s="24" t="str">
        <f t="shared" si="6"/>
        <v>Do</v>
      </c>
      <c r="H438" s="32" t="s">
        <v>518</v>
      </c>
      <c r="I438" s="70">
        <v>4.7</v>
      </c>
      <c r="J438" s="11"/>
      <c r="K438" s="70">
        <v>137.49</v>
      </c>
      <c r="L438"/>
      <c r="M438"/>
      <c r="N438"/>
      <c r="O438"/>
      <c r="P438"/>
      <c r="Q438"/>
      <c r="R438"/>
      <c r="S438"/>
      <c r="T438"/>
      <c r="U438"/>
      <c r="V438"/>
      <c r="W438"/>
      <c r="X438"/>
      <c r="Y438"/>
      <c r="Z438"/>
      <c r="AA438"/>
      <c r="AB438"/>
      <c r="AC438"/>
      <c r="AD438"/>
    </row>
    <row r="439" spans="1:30" s="10" customFormat="1" ht="45" customHeight="1">
      <c r="A439" s="5"/>
      <c r="B439" s="5"/>
      <c r="C439" s="18">
        <v>436</v>
      </c>
      <c r="D439" s="19" t="s">
        <v>454</v>
      </c>
      <c r="E439" s="18" t="s">
        <v>455</v>
      </c>
      <c r="F439" s="18" t="s">
        <v>456</v>
      </c>
      <c r="G439" s="24" t="str">
        <f t="shared" si="6"/>
        <v>Sivasagar State Road Division</v>
      </c>
      <c r="H439" s="32" t="s">
        <v>519</v>
      </c>
      <c r="I439" s="70">
        <v>1.84</v>
      </c>
      <c r="J439" s="11"/>
      <c r="K439" s="70">
        <v>50</v>
      </c>
      <c r="L439"/>
      <c r="M439"/>
      <c r="N439"/>
      <c r="O439"/>
      <c r="P439"/>
      <c r="Q439"/>
      <c r="R439"/>
      <c r="S439"/>
      <c r="T439"/>
      <c r="U439"/>
      <c r="V439"/>
      <c r="W439"/>
      <c r="X439"/>
      <c r="Y439"/>
      <c r="Z439"/>
      <c r="AA439"/>
      <c r="AB439"/>
      <c r="AC439"/>
      <c r="AD439"/>
    </row>
    <row r="440" spans="1:30" s="10" customFormat="1" ht="30" customHeight="1">
      <c r="A440" s="5"/>
      <c r="B440" s="5"/>
      <c r="C440" s="18">
        <v>437</v>
      </c>
      <c r="D440" s="19" t="s">
        <v>454</v>
      </c>
      <c r="E440" s="18" t="s">
        <v>455</v>
      </c>
      <c r="F440" s="18" t="s">
        <v>456</v>
      </c>
      <c r="G440" s="24" t="str">
        <f t="shared" si="6"/>
        <v>Do</v>
      </c>
      <c r="H440" s="32" t="s">
        <v>520</v>
      </c>
      <c r="I440" s="70">
        <v>14</v>
      </c>
      <c r="J440" s="11"/>
      <c r="K440" s="70">
        <v>76.56</v>
      </c>
      <c r="L440"/>
      <c r="M440"/>
      <c r="N440"/>
      <c r="O440"/>
      <c r="P440"/>
      <c r="Q440"/>
      <c r="R440"/>
      <c r="S440"/>
      <c r="T440"/>
      <c r="U440"/>
      <c r="V440"/>
      <c r="W440"/>
      <c r="X440"/>
      <c r="Y440"/>
      <c r="Z440"/>
      <c r="AA440"/>
      <c r="AB440"/>
      <c r="AC440"/>
      <c r="AD440"/>
    </row>
    <row r="441" spans="1:30" s="10" customFormat="1" ht="30" customHeight="1">
      <c r="A441" s="5"/>
      <c r="B441" s="5"/>
      <c r="C441" s="18">
        <v>438</v>
      </c>
      <c r="D441" s="19" t="s">
        <v>454</v>
      </c>
      <c r="E441" s="18" t="s">
        <v>455</v>
      </c>
      <c r="F441" s="18" t="s">
        <v>456</v>
      </c>
      <c r="G441" s="24" t="str">
        <f t="shared" si="6"/>
        <v>Do</v>
      </c>
      <c r="H441" s="32" t="s">
        <v>521</v>
      </c>
      <c r="I441" s="70">
        <v>13.75</v>
      </c>
      <c r="J441" s="11"/>
      <c r="K441" s="70">
        <v>70.92</v>
      </c>
      <c r="L441"/>
      <c r="M441"/>
      <c r="N441"/>
      <c r="O441"/>
      <c r="P441"/>
      <c r="Q441"/>
      <c r="R441"/>
      <c r="S441"/>
      <c r="T441"/>
      <c r="U441"/>
      <c r="V441"/>
      <c r="W441"/>
      <c r="X441"/>
      <c r="Y441"/>
      <c r="Z441"/>
      <c r="AA441"/>
      <c r="AB441"/>
      <c r="AC441"/>
      <c r="AD441"/>
    </row>
    <row r="442" spans="1:30" s="10" customFormat="1" ht="30" customHeight="1">
      <c r="A442" s="5"/>
      <c r="B442" s="5"/>
      <c r="C442" s="18">
        <v>439</v>
      </c>
      <c r="D442" s="19" t="s">
        <v>454</v>
      </c>
      <c r="E442" s="18" t="s">
        <v>455</v>
      </c>
      <c r="F442" s="18" t="s">
        <v>456</v>
      </c>
      <c r="G442" s="24" t="str">
        <f t="shared" si="6"/>
        <v>Do</v>
      </c>
      <c r="H442" s="32" t="s">
        <v>522</v>
      </c>
      <c r="I442" s="70">
        <v>4.9000000000000004</v>
      </c>
      <c r="J442" s="11"/>
      <c r="K442" s="70">
        <v>9.8230000000000004</v>
      </c>
      <c r="L442"/>
      <c r="M442"/>
      <c r="N442"/>
      <c r="O442"/>
      <c r="P442"/>
      <c r="Q442"/>
      <c r="R442"/>
      <c r="S442"/>
      <c r="T442"/>
      <c r="U442"/>
      <c r="V442"/>
      <c r="W442"/>
      <c r="X442"/>
      <c r="Y442"/>
      <c r="Z442"/>
      <c r="AA442"/>
      <c r="AB442"/>
      <c r="AC442"/>
      <c r="AD442"/>
    </row>
    <row r="443" spans="1:30" s="10" customFormat="1" ht="30" customHeight="1">
      <c r="A443" s="5"/>
      <c r="B443" s="5"/>
      <c r="C443" s="18">
        <v>440</v>
      </c>
      <c r="D443" s="19" t="s">
        <v>400</v>
      </c>
      <c r="E443" s="20" t="s">
        <v>401</v>
      </c>
      <c r="F443" s="20" t="s">
        <v>401</v>
      </c>
      <c r="G443" s="24" t="str">
        <f t="shared" si="6"/>
        <v>Sonitpur Rural Rd Divn</v>
      </c>
      <c r="H443" s="32" t="s">
        <v>523</v>
      </c>
      <c r="I443" s="70">
        <v>1.5</v>
      </c>
      <c r="J443" s="11"/>
      <c r="K443" s="70">
        <v>22.12</v>
      </c>
      <c r="L443"/>
      <c r="M443"/>
      <c r="N443"/>
      <c r="O443"/>
      <c r="P443"/>
      <c r="Q443"/>
      <c r="R443"/>
      <c r="S443"/>
      <c r="T443"/>
      <c r="U443"/>
      <c r="V443"/>
      <c r="W443"/>
      <c r="X443"/>
      <c r="Y443"/>
      <c r="Z443"/>
      <c r="AA443"/>
      <c r="AB443"/>
      <c r="AC443"/>
      <c r="AD443"/>
    </row>
    <row r="444" spans="1:30" s="10" customFormat="1" ht="30" customHeight="1">
      <c r="A444" s="5"/>
      <c r="B444" s="5"/>
      <c r="C444" s="18">
        <v>441</v>
      </c>
      <c r="D444" s="19" t="s">
        <v>400</v>
      </c>
      <c r="E444" s="20" t="s">
        <v>401</v>
      </c>
      <c r="F444" s="20" t="s">
        <v>401</v>
      </c>
      <c r="G444" s="24" t="str">
        <f t="shared" si="6"/>
        <v>Do</v>
      </c>
      <c r="H444" s="32" t="s">
        <v>524</v>
      </c>
      <c r="I444" s="70">
        <v>1.6</v>
      </c>
      <c r="J444" s="11"/>
      <c r="K444" s="70">
        <v>26.72</v>
      </c>
      <c r="L444"/>
      <c r="M444"/>
      <c r="N444"/>
      <c r="O444"/>
      <c r="P444"/>
      <c r="Q444"/>
      <c r="R444"/>
      <c r="S444"/>
      <c r="T444"/>
      <c r="U444"/>
      <c r="V444"/>
      <c r="W444"/>
      <c r="X444"/>
      <c r="Y444"/>
      <c r="Z444"/>
      <c r="AA444"/>
      <c r="AB444"/>
      <c r="AC444"/>
      <c r="AD444"/>
    </row>
    <row r="445" spans="1:30" s="10" customFormat="1" ht="75" customHeight="1">
      <c r="A445" s="5"/>
      <c r="B445" s="5"/>
      <c r="C445" s="18">
        <v>442</v>
      </c>
      <c r="D445" s="19" t="s">
        <v>400</v>
      </c>
      <c r="E445" s="20" t="s">
        <v>406</v>
      </c>
      <c r="F445" s="20" t="s">
        <v>406</v>
      </c>
      <c r="G445" s="24" t="str">
        <f t="shared" si="6"/>
        <v>Sonitpur State Rd Divn</v>
      </c>
      <c r="H445" s="32" t="s">
        <v>525</v>
      </c>
      <c r="I445" s="70">
        <v>0</v>
      </c>
      <c r="J445" s="11"/>
      <c r="K445" s="70">
        <v>31.21</v>
      </c>
      <c r="L445"/>
      <c r="M445"/>
      <c r="N445"/>
      <c r="O445"/>
      <c r="P445"/>
      <c r="Q445"/>
      <c r="R445"/>
      <c r="S445"/>
      <c r="T445"/>
      <c r="U445"/>
      <c r="V445"/>
      <c r="W445"/>
      <c r="X445"/>
      <c r="Y445"/>
      <c r="Z445"/>
      <c r="AA445"/>
      <c r="AB445"/>
      <c r="AC445"/>
      <c r="AD445"/>
    </row>
    <row r="446" spans="1:30" s="10" customFormat="1" ht="30" customHeight="1">
      <c r="A446" s="5"/>
      <c r="B446" s="5"/>
      <c r="C446" s="18">
        <v>443</v>
      </c>
      <c r="D446" s="19" t="s">
        <v>400</v>
      </c>
      <c r="E446" s="20" t="s">
        <v>406</v>
      </c>
      <c r="F446" s="20" t="s">
        <v>406</v>
      </c>
      <c r="G446" s="24" t="str">
        <f t="shared" si="6"/>
        <v>Do</v>
      </c>
      <c r="H446" s="32" t="s">
        <v>526</v>
      </c>
      <c r="I446" s="70"/>
      <c r="J446" s="11"/>
      <c r="K446" s="70">
        <v>12</v>
      </c>
      <c r="L446"/>
      <c r="M446"/>
      <c r="N446"/>
      <c r="O446"/>
      <c r="P446"/>
      <c r="Q446"/>
      <c r="R446"/>
      <c r="S446"/>
      <c r="T446"/>
      <c r="U446"/>
      <c r="V446"/>
      <c r="W446"/>
      <c r="X446"/>
      <c r="Y446"/>
      <c r="Z446"/>
      <c r="AA446"/>
      <c r="AB446"/>
      <c r="AC446"/>
      <c r="AD446"/>
    </row>
    <row r="447" spans="1:30" s="10" customFormat="1" ht="18.75" customHeight="1">
      <c r="A447" s="5"/>
      <c r="B447" s="5"/>
      <c r="C447" s="18">
        <v>444</v>
      </c>
      <c r="D447" s="19" t="s">
        <v>400</v>
      </c>
      <c r="E447" s="20" t="s">
        <v>406</v>
      </c>
      <c r="F447" s="20" t="s">
        <v>406</v>
      </c>
      <c r="G447" s="24" t="str">
        <f t="shared" si="6"/>
        <v>Do</v>
      </c>
      <c r="H447" s="32" t="s">
        <v>527</v>
      </c>
      <c r="I447" s="70">
        <v>1</v>
      </c>
      <c r="J447" s="11">
        <v>1</v>
      </c>
      <c r="K447" s="70">
        <v>36.35</v>
      </c>
      <c r="L447"/>
      <c r="M447"/>
      <c r="N447"/>
      <c r="O447"/>
      <c r="P447"/>
      <c r="Q447"/>
      <c r="R447"/>
      <c r="S447"/>
      <c r="T447"/>
      <c r="U447"/>
      <c r="V447"/>
      <c r="W447"/>
      <c r="X447"/>
      <c r="Y447"/>
      <c r="Z447"/>
      <c r="AA447"/>
      <c r="AB447"/>
      <c r="AC447"/>
      <c r="AD447"/>
    </row>
    <row r="448" spans="1:30" s="10" customFormat="1" ht="30" customHeight="1">
      <c r="A448" s="5"/>
      <c r="B448" s="5"/>
      <c r="C448" s="18">
        <v>445</v>
      </c>
      <c r="D448" s="19" t="s">
        <v>400</v>
      </c>
      <c r="E448" s="20" t="s">
        <v>406</v>
      </c>
      <c r="F448" s="20" t="s">
        <v>406</v>
      </c>
      <c r="G448" s="24" t="str">
        <f t="shared" si="6"/>
        <v>Do</v>
      </c>
      <c r="H448" s="32" t="s">
        <v>528</v>
      </c>
      <c r="I448" s="70">
        <v>0</v>
      </c>
      <c r="J448" s="11"/>
      <c r="K448" s="70">
        <v>26.582000000000001</v>
      </c>
      <c r="L448"/>
      <c r="M448"/>
      <c r="N448"/>
      <c r="O448"/>
      <c r="P448"/>
      <c r="Q448"/>
      <c r="R448"/>
      <c r="S448"/>
      <c r="T448"/>
      <c r="U448"/>
      <c r="V448"/>
      <c r="W448"/>
      <c r="X448"/>
      <c r="Y448"/>
      <c r="Z448"/>
      <c r="AA448"/>
      <c r="AB448"/>
      <c r="AC448"/>
      <c r="AD448"/>
    </row>
    <row r="449" spans="1:30" s="10" customFormat="1" ht="30" customHeight="1">
      <c r="A449" s="5"/>
      <c r="B449" s="5"/>
      <c r="C449" s="18">
        <v>446</v>
      </c>
      <c r="D449" s="19" t="s">
        <v>400</v>
      </c>
      <c r="E449" s="20" t="s">
        <v>401</v>
      </c>
      <c r="F449" s="20" t="s">
        <v>401</v>
      </c>
      <c r="G449" s="24" t="str">
        <f t="shared" si="6"/>
        <v>Sonitpur Rural Rd Divn</v>
      </c>
      <c r="H449" s="32" t="s">
        <v>529</v>
      </c>
      <c r="I449" s="70">
        <v>0</v>
      </c>
      <c r="J449" s="11"/>
      <c r="K449" s="70">
        <v>20.855</v>
      </c>
      <c r="L449"/>
      <c r="M449"/>
      <c r="N449"/>
      <c r="O449"/>
      <c r="P449"/>
      <c r="Q449"/>
      <c r="R449"/>
      <c r="S449"/>
      <c r="T449"/>
      <c r="U449"/>
      <c r="V449"/>
      <c r="W449"/>
      <c r="X449"/>
      <c r="Y449"/>
      <c r="Z449"/>
      <c r="AA449"/>
      <c r="AB449"/>
      <c r="AC449"/>
      <c r="AD449"/>
    </row>
    <row r="450" spans="1:30" s="10" customFormat="1" ht="30" customHeight="1">
      <c r="A450" s="5"/>
      <c r="B450" s="5"/>
      <c r="C450" s="18">
        <v>447</v>
      </c>
      <c r="D450" s="19" t="s">
        <v>57</v>
      </c>
      <c r="E450" s="20" t="s">
        <v>58</v>
      </c>
      <c r="F450" s="20" t="s">
        <v>58</v>
      </c>
      <c r="G450" s="24" t="str">
        <f t="shared" si="6"/>
        <v>Dhubri Rural Rd Divn</v>
      </c>
      <c r="H450" s="32" t="s">
        <v>530</v>
      </c>
      <c r="I450" s="70">
        <v>6</v>
      </c>
      <c r="J450" s="11"/>
      <c r="K450" s="70">
        <v>331.75</v>
      </c>
      <c r="L450"/>
      <c r="M450"/>
      <c r="N450"/>
      <c r="O450"/>
      <c r="P450"/>
      <c r="Q450"/>
      <c r="R450"/>
      <c r="S450"/>
      <c r="T450"/>
      <c r="U450"/>
      <c r="V450"/>
      <c r="W450"/>
      <c r="X450"/>
      <c r="Y450"/>
      <c r="Z450"/>
      <c r="AA450"/>
      <c r="AB450"/>
      <c r="AC450"/>
      <c r="AD450"/>
    </row>
    <row r="451" spans="1:30" s="10" customFormat="1" ht="45" customHeight="1">
      <c r="A451" s="5"/>
      <c r="B451" s="5"/>
      <c r="C451" s="18">
        <v>448</v>
      </c>
      <c r="D451" s="19" t="s">
        <v>432</v>
      </c>
      <c r="E451" s="67" t="s">
        <v>531</v>
      </c>
      <c r="F451" s="67" t="s">
        <v>531</v>
      </c>
      <c r="G451" s="24" t="str">
        <f t="shared" si="6"/>
        <v>Barpathar Rd Divn</v>
      </c>
      <c r="H451" s="60" t="s">
        <v>532</v>
      </c>
      <c r="I451" s="66">
        <v>1.3</v>
      </c>
      <c r="J451" s="11"/>
      <c r="K451" s="66">
        <v>4.72</v>
      </c>
      <c r="L451"/>
      <c r="M451"/>
      <c r="N451"/>
      <c r="O451"/>
      <c r="P451"/>
      <c r="Q451"/>
      <c r="R451"/>
      <c r="S451"/>
      <c r="T451"/>
      <c r="U451"/>
      <c r="V451"/>
      <c r="W451"/>
      <c r="X451"/>
      <c r="Y451"/>
      <c r="Z451"/>
      <c r="AA451"/>
      <c r="AB451"/>
      <c r="AC451"/>
      <c r="AD451"/>
    </row>
    <row r="452" spans="1:30" s="10" customFormat="1" ht="45" customHeight="1">
      <c r="A452" s="5"/>
      <c r="B452" s="5"/>
      <c r="C452" s="18">
        <v>449</v>
      </c>
      <c r="D452" s="19" t="s">
        <v>432</v>
      </c>
      <c r="E452" s="67" t="s">
        <v>531</v>
      </c>
      <c r="F452" s="67" t="s">
        <v>531</v>
      </c>
      <c r="G452" s="24" t="str">
        <f t="shared" si="6"/>
        <v>Do</v>
      </c>
      <c r="H452" s="60" t="s">
        <v>533</v>
      </c>
      <c r="I452" s="66">
        <f>3.94-2.41</f>
        <v>1.5299999999999998</v>
      </c>
      <c r="J452" s="11"/>
      <c r="K452" s="66">
        <v>5.13</v>
      </c>
      <c r="L452"/>
      <c r="M452"/>
      <c r="N452"/>
      <c r="O452"/>
      <c r="P452"/>
      <c r="Q452"/>
      <c r="R452"/>
      <c r="S452"/>
      <c r="T452"/>
      <c r="U452"/>
      <c r="V452"/>
      <c r="W452"/>
      <c r="X452"/>
      <c r="Y452"/>
      <c r="Z452"/>
      <c r="AA452"/>
      <c r="AB452"/>
      <c r="AC452"/>
      <c r="AD452"/>
    </row>
    <row r="453" spans="1:30" s="10" customFormat="1" ht="60" customHeight="1">
      <c r="A453" s="5"/>
      <c r="B453" s="5"/>
      <c r="C453" s="18">
        <v>450</v>
      </c>
      <c r="D453" s="19" t="s">
        <v>432</v>
      </c>
      <c r="E453" s="67" t="s">
        <v>531</v>
      </c>
      <c r="F453" s="67" t="s">
        <v>531</v>
      </c>
      <c r="G453" s="24" t="str">
        <f t="shared" si="6"/>
        <v>Do</v>
      </c>
      <c r="H453" s="60" t="s">
        <v>534</v>
      </c>
      <c r="I453" s="66">
        <v>1.7</v>
      </c>
      <c r="J453" s="11"/>
      <c r="K453" s="66">
        <v>21.92</v>
      </c>
      <c r="L453"/>
      <c r="M453"/>
      <c r="N453"/>
      <c r="O453"/>
      <c r="P453"/>
      <c r="Q453"/>
      <c r="R453"/>
      <c r="S453"/>
      <c r="T453"/>
      <c r="U453"/>
      <c r="V453"/>
      <c r="W453"/>
      <c r="X453"/>
      <c r="Y453"/>
      <c r="Z453"/>
      <c r="AA453"/>
      <c r="AB453"/>
      <c r="AC453"/>
      <c r="AD453"/>
    </row>
    <row r="454" spans="1:30" s="10" customFormat="1" ht="45" customHeight="1">
      <c r="A454" s="5"/>
      <c r="B454" s="5"/>
      <c r="C454" s="18">
        <v>451</v>
      </c>
      <c r="D454" s="19" t="s">
        <v>432</v>
      </c>
      <c r="E454" s="67" t="s">
        <v>531</v>
      </c>
      <c r="F454" s="67" t="s">
        <v>531</v>
      </c>
      <c r="G454" s="24" t="str">
        <f t="shared" ref="G454:G517" si="7">IF(F454=F453,"Do",F454)</f>
        <v>Do</v>
      </c>
      <c r="H454" s="60" t="s">
        <v>535</v>
      </c>
      <c r="I454" s="66">
        <v>0</v>
      </c>
      <c r="J454" s="11">
        <v>1</v>
      </c>
      <c r="K454" s="66">
        <v>11.01</v>
      </c>
      <c r="L454"/>
      <c r="M454"/>
      <c r="N454"/>
      <c r="O454"/>
      <c r="P454"/>
      <c r="Q454"/>
      <c r="R454"/>
      <c r="S454"/>
      <c r="T454"/>
      <c r="U454"/>
      <c r="V454"/>
      <c r="W454"/>
      <c r="X454"/>
      <c r="Y454"/>
      <c r="Z454"/>
      <c r="AA454"/>
      <c r="AB454"/>
      <c r="AC454"/>
      <c r="AD454"/>
    </row>
    <row r="455" spans="1:30" s="10" customFormat="1" ht="45" customHeight="1">
      <c r="A455" s="5"/>
      <c r="B455" s="5"/>
      <c r="C455" s="18">
        <v>452</v>
      </c>
      <c r="D455" s="19" t="s">
        <v>432</v>
      </c>
      <c r="E455" s="67" t="s">
        <v>531</v>
      </c>
      <c r="F455" s="67" t="s">
        <v>531</v>
      </c>
      <c r="G455" s="24" t="str">
        <f t="shared" si="7"/>
        <v>Do</v>
      </c>
      <c r="H455" s="60" t="s">
        <v>536</v>
      </c>
      <c r="I455" s="66">
        <v>0</v>
      </c>
      <c r="J455" s="11">
        <v>1</v>
      </c>
      <c r="K455" s="66">
        <v>7.38</v>
      </c>
      <c r="L455"/>
      <c r="M455"/>
      <c r="N455"/>
      <c r="O455"/>
      <c r="P455"/>
      <c r="Q455"/>
      <c r="R455"/>
      <c r="S455"/>
      <c r="T455"/>
      <c r="U455"/>
      <c r="V455"/>
      <c r="W455"/>
      <c r="X455"/>
      <c r="Y455"/>
      <c r="Z455"/>
      <c r="AA455"/>
      <c r="AB455"/>
      <c r="AC455"/>
      <c r="AD455"/>
    </row>
    <row r="456" spans="1:30" s="10" customFormat="1" ht="45" customHeight="1">
      <c r="A456" s="5"/>
      <c r="B456" s="5"/>
      <c r="C456" s="18">
        <v>453</v>
      </c>
      <c r="D456" s="19" t="s">
        <v>432</v>
      </c>
      <c r="E456" s="67" t="s">
        <v>531</v>
      </c>
      <c r="F456" s="67" t="s">
        <v>531</v>
      </c>
      <c r="G456" s="24" t="str">
        <f t="shared" si="7"/>
        <v>Do</v>
      </c>
      <c r="H456" s="60" t="s">
        <v>537</v>
      </c>
      <c r="I456" s="61">
        <v>0</v>
      </c>
      <c r="J456" s="11">
        <v>1</v>
      </c>
      <c r="K456" s="61">
        <v>10.36</v>
      </c>
      <c r="L456"/>
      <c r="M456"/>
      <c r="N456"/>
      <c r="O456"/>
      <c r="P456"/>
      <c r="Q456"/>
      <c r="R456"/>
      <c r="S456"/>
      <c r="T456"/>
      <c r="U456"/>
      <c r="V456"/>
      <c r="W456"/>
      <c r="X456"/>
      <c r="Y456"/>
      <c r="Z456"/>
      <c r="AA456"/>
      <c r="AB456"/>
      <c r="AC456"/>
      <c r="AD456"/>
    </row>
    <row r="457" spans="1:30" s="10" customFormat="1" ht="75" customHeight="1">
      <c r="A457" s="5"/>
      <c r="B457" s="5"/>
      <c r="C457" s="18">
        <v>454</v>
      </c>
      <c r="D457" s="19" t="s">
        <v>432</v>
      </c>
      <c r="E457" s="67" t="s">
        <v>531</v>
      </c>
      <c r="F457" s="67" t="s">
        <v>531</v>
      </c>
      <c r="G457" s="24" t="str">
        <f t="shared" si="7"/>
        <v>Do</v>
      </c>
      <c r="H457" s="60" t="s">
        <v>538</v>
      </c>
      <c r="I457" s="66">
        <v>1.5</v>
      </c>
      <c r="J457" s="11"/>
      <c r="K457" s="66">
        <v>20</v>
      </c>
      <c r="L457"/>
      <c r="M457"/>
      <c r="N457"/>
      <c r="O457"/>
      <c r="P457"/>
      <c r="Q457"/>
      <c r="R457"/>
      <c r="S457"/>
      <c r="T457"/>
      <c r="U457"/>
      <c r="V457"/>
      <c r="W457"/>
      <c r="X457"/>
      <c r="Y457"/>
      <c r="Z457"/>
      <c r="AA457"/>
      <c r="AB457"/>
      <c r="AC457"/>
      <c r="AD457"/>
    </row>
    <row r="458" spans="1:30" s="10" customFormat="1" ht="45" customHeight="1">
      <c r="A458" s="5"/>
      <c r="B458" s="5"/>
      <c r="C458" s="18">
        <v>455</v>
      </c>
      <c r="D458" s="19" t="s">
        <v>432</v>
      </c>
      <c r="E458" s="67" t="s">
        <v>531</v>
      </c>
      <c r="F458" s="67" t="s">
        <v>531</v>
      </c>
      <c r="G458" s="24" t="str">
        <f t="shared" si="7"/>
        <v>Do</v>
      </c>
      <c r="H458" s="60" t="s">
        <v>539</v>
      </c>
      <c r="I458" s="66">
        <v>0</v>
      </c>
      <c r="J458" s="11">
        <v>1</v>
      </c>
      <c r="K458" s="66">
        <v>10.43</v>
      </c>
      <c r="L458"/>
      <c r="M458"/>
      <c r="N458"/>
      <c r="O458"/>
      <c r="P458"/>
      <c r="Q458"/>
      <c r="R458"/>
      <c r="S458"/>
      <c r="T458"/>
      <c r="U458"/>
      <c r="V458"/>
      <c r="W458"/>
      <c r="X458"/>
      <c r="Y458"/>
      <c r="Z458"/>
      <c r="AA458"/>
      <c r="AB458"/>
      <c r="AC458"/>
      <c r="AD458"/>
    </row>
    <row r="459" spans="1:30" s="10" customFormat="1" ht="30" customHeight="1">
      <c r="A459" s="5"/>
      <c r="B459" s="5"/>
      <c r="C459" s="18">
        <v>456</v>
      </c>
      <c r="D459" s="19" t="s">
        <v>432</v>
      </c>
      <c r="E459" s="67" t="s">
        <v>531</v>
      </c>
      <c r="F459" s="67" t="s">
        <v>531</v>
      </c>
      <c r="G459" s="24" t="str">
        <f t="shared" si="7"/>
        <v>Do</v>
      </c>
      <c r="H459" s="60" t="s">
        <v>540</v>
      </c>
      <c r="I459" s="66">
        <v>0</v>
      </c>
      <c r="J459" s="11">
        <v>1</v>
      </c>
      <c r="K459" s="66">
        <v>14.43</v>
      </c>
      <c r="L459"/>
      <c r="M459"/>
      <c r="N459"/>
      <c r="O459"/>
      <c r="P459"/>
      <c r="Q459"/>
      <c r="R459"/>
      <c r="S459"/>
      <c r="T459"/>
      <c r="U459"/>
      <c r="V459"/>
      <c r="W459"/>
      <c r="X459"/>
      <c r="Y459"/>
      <c r="Z459"/>
      <c r="AA459"/>
      <c r="AB459"/>
      <c r="AC459"/>
      <c r="AD459"/>
    </row>
    <row r="460" spans="1:30" s="10" customFormat="1" ht="45" customHeight="1">
      <c r="A460" s="5"/>
      <c r="B460" s="5"/>
      <c r="C460" s="18">
        <v>457</v>
      </c>
      <c r="D460" s="19" t="s">
        <v>432</v>
      </c>
      <c r="E460" s="67" t="s">
        <v>531</v>
      </c>
      <c r="F460" s="67" t="s">
        <v>531</v>
      </c>
      <c r="G460" s="24" t="str">
        <f t="shared" si="7"/>
        <v>Do</v>
      </c>
      <c r="H460" s="60" t="s">
        <v>541</v>
      </c>
      <c r="I460" s="66">
        <v>0</v>
      </c>
      <c r="J460" s="11">
        <v>1</v>
      </c>
      <c r="K460" s="66">
        <v>10.64</v>
      </c>
      <c r="L460"/>
      <c r="M460"/>
      <c r="N460"/>
      <c r="O460"/>
      <c r="P460"/>
      <c r="Q460"/>
      <c r="R460"/>
      <c r="S460"/>
      <c r="T460"/>
      <c r="U460"/>
      <c r="V460"/>
      <c r="W460"/>
      <c r="X460"/>
      <c r="Y460"/>
      <c r="Z460"/>
      <c r="AA460"/>
      <c r="AB460"/>
      <c r="AC460"/>
      <c r="AD460"/>
    </row>
    <row r="461" spans="1:30" s="10" customFormat="1" ht="45" customHeight="1">
      <c r="A461" s="5"/>
      <c r="B461" s="5"/>
      <c r="C461" s="18">
        <v>458</v>
      </c>
      <c r="D461" s="19" t="s">
        <v>432</v>
      </c>
      <c r="E461" s="67" t="s">
        <v>531</v>
      </c>
      <c r="F461" s="67" t="s">
        <v>531</v>
      </c>
      <c r="G461" s="24" t="str">
        <f t="shared" si="7"/>
        <v>Do</v>
      </c>
      <c r="H461" s="60" t="s">
        <v>542</v>
      </c>
      <c r="I461" s="66">
        <v>0</v>
      </c>
      <c r="J461" s="11">
        <v>1</v>
      </c>
      <c r="K461" s="66">
        <v>7</v>
      </c>
      <c r="L461"/>
      <c r="M461"/>
      <c r="N461"/>
      <c r="O461"/>
      <c r="P461"/>
      <c r="Q461"/>
      <c r="R461"/>
      <c r="S461"/>
      <c r="T461"/>
      <c r="U461"/>
      <c r="V461"/>
      <c r="W461"/>
      <c r="X461"/>
      <c r="Y461"/>
      <c r="Z461"/>
      <c r="AA461"/>
      <c r="AB461"/>
      <c r="AC461"/>
      <c r="AD461"/>
    </row>
    <row r="462" spans="1:30" s="10" customFormat="1" ht="45" customHeight="1">
      <c r="A462" s="5"/>
      <c r="B462" s="5"/>
      <c r="C462" s="18">
        <v>459</v>
      </c>
      <c r="D462" s="19" t="s">
        <v>432</v>
      </c>
      <c r="E462" s="67" t="s">
        <v>531</v>
      </c>
      <c r="F462" s="67" t="s">
        <v>531</v>
      </c>
      <c r="G462" s="24" t="str">
        <f t="shared" si="7"/>
        <v>Do</v>
      </c>
      <c r="H462" s="60" t="s">
        <v>543</v>
      </c>
      <c r="I462" s="66">
        <v>0</v>
      </c>
      <c r="J462" s="11">
        <v>1</v>
      </c>
      <c r="K462" s="66">
        <v>5.96</v>
      </c>
      <c r="L462"/>
      <c r="M462"/>
      <c r="N462"/>
      <c r="O462"/>
      <c r="P462"/>
      <c r="Q462"/>
      <c r="R462"/>
      <c r="S462"/>
      <c r="T462"/>
      <c r="U462"/>
      <c r="V462"/>
      <c r="W462"/>
      <c r="X462"/>
      <c r="Y462"/>
      <c r="Z462"/>
      <c r="AA462"/>
      <c r="AB462"/>
      <c r="AC462"/>
      <c r="AD462"/>
    </row>
    <row r="463" spans="1:30" s="10" customFormat="1" ht="47.25" customHeight="1">
      <c r="A463" s="5"/>
      <c r="B463" s="5"/>
      <c r="C463" s="18">
        <v>460</v>
      </c>
      <c r="D463" s="19" t="s">
        <v>432</v>
      </c>
      <c r="E463" s="67" t="s">
        <v>531</v>
      </c>
      <c r="F463" s="67" t="s">
        <v>531</v>
      </c>
      <c r="G463" s="24" t="str">
        <f t="shared" si="7"/>
        <v>Do</v>
      </c>
      <c r="H463" s="60" t="s">
        <v>544</v>
      </c>
      <c r="I463" s="66">
        <v>1</v>
      </c>
      <c r="J463" s="11"/>
      <c r="K463" s="66">
        <v>5</v>
      </c>
      <c r="L463"/>
      <c r="M463"/>
      <c r="N463"/>
      <c r="O463"/>
      <c r="P463"/>
      <c r="Q463"/>
      <c r="R463"/>
      <c r="S463"/>
      <c r="T463"/>
      <c r="U463"/>
      <c r="V463"/>
      <c r="W463"/>
      <c r="X463"/>
      <c r="Y463"/>
      <c r="Z463"/>
      <c r="AA463"/>
      <c r="AB463"/>
      <c r="AC463"/>
      <c r="AD463"/>
    </row>
    <row r="464" spans="1:30" s="10" customFormat="1" ht="45" customHeight="1">
      <c r="A464" s="5"/>
      <c r="B464" s="5"/>
      <c r="C464" s="18">
        <v>461</v>
      </c>
      <c r="D464" s="19" t="s">
        <v>432</v>
      </c>
      <c r="E464" s="67" t="s">
        <v>531</v>
      </c>
      <c r="F464" s="67" t="s">
        <v>531</v>
      </c>
      <c r="G464" s="24" t="str">
        <f t="shared" si="7"/>
        <v>Do</v>
      </c>
      <c r="H464" s="60" t="s">
        <v>545</v>
      </c>
      <c r="I464" s="66">
        <v>0</v>
      </c>
      <c r="J464" s="11">
        <v>1</v>
      </c>
      <c r="K464" s="66">
        <v>10.8</v>
      </c>
      <c r="L464"/>
      <c r="M464"/>
      <c r="N464"/>
      <c r="O464"/>
      <c r="P464"/>
      <c r="Q464"/>
      <c r="R464"/>
      <c r="S464"/>
      <c r="T464"/>
      <c r="U464"/>
      <c r="V464"/>
      <c r="W464"/>
      <c r="X464"/>
      <c r="Y464"/>
      <c r="Z464"/>
      <c r="AA464"/>
      <c r="AB464"/>
      <c r="AC464"/>
      <c r="AD464"/>
    </row>
    <row r="465" spans="1:30" s="10" customFormat="1" ht="45" customHeight="1">
      <c r="A465" s="5"/>
      <c r="B465" s="5"/>
      <c r="C465" s="18">
        <v>462</v>
      </c>
      <c r="D465" s="19" t="s">
        <v>432</v>
      </c>
      <c r="E465" s="67" t="s">
        <v>531</v>
      </c>
      <c r="F465" s="67" t="s">
        <v>531</v>
      </c>
      <c r="G465" s="24" t="str">
        <f t="shared" si="7"/>
        <v>Do</v>
      </c>
      <c r="H465" s="60" t="s">
        <v>546</v>
      </c>
      <c r="I465" s="66">
        <v>0</v>
      </c>
      <c r="J465" s="11">
        <v>1</v>
      </c>
      <c r="K465" s="66">
        <v>11.98</v>
      </c>
      <c r="L465"/>
      <c r="M465"/>
      <c r="N465"/>
      <c r="O465"/>
      <c r="P465"/>
      <c r="Q465"/>
      <c r="R465"/>
      <c r="S465"/>
      <c r="T465"/>
      <c r="U465"/>
      <c r="V465"/>
      <c r="W465"/>
      <c r="X465"/>
      <c r="Y465"/>
      <c r="Z465"/>
      <c r="AA465"/>
      <c r="AB465"/>
      <c r="AC465"/>
      <c r="AD465"/>
    </row>
    <row r="466" spans="1:30" s="10" customFormat="1" ht="30" customHeight="1">
      <c r="A466" s="5"/>
      <c r="B466" s="5"/>
      <c r="C466" s="18">
        <v>463</v>
      </c>
      <c r="D466" s="19" t="s">
        <v>432</v>
      </c>
      <c r="E466" s="67" t="s">
        <v>531</v>
      </c>
      <c r="F466" s="67" t="s">
        <v>531</v>
      </c>
      <c r="G466" s="24" t="str">
        <f t="shared" si="7"/>
        <v>Do</v>
      </c>
      <c r="H466" s="60" t="s">
        <v>547</v>
      </c>
      <c r="I466" s="66">
        <v>3</v>
      </c>
      <c r="J466" s="11"/>
      <c r="K466" s="66">
        <v>27</v>
      </c>
      <c r="L466"/>
      <c r="M466"/>
      <c r="N466"/>
      <c r="O466"/>
      <c r="P466"/>
      <c r="Q466"/>
      <c r="R466"/>
      <c r="S466"/>
      <c r="T466"/>
      <c r="U466"/>
      <c r="V466"/>
      <c r="W466"/>
      <c r="X466"/>
      <c r="Y466"/>
      <c r="Z466"/>
      <c r="AA466"/>
      <c r="AB466"/>
      <c r="AC466"/>
      <c r="AD466"/>
    </row>
    <row r="467" spans="1:30" s="10" customFormat="1" ht="45" customHeight="1">
      <c r="A467" s="5"/>
      <c r="B467" s="5"/>
      <c r="C467" s="18">
        <v>464</v>
      </c>
      <c r="D467" s="19" t="s">
        <v>432</v>
      </c>
      <c r="E467" s="67" t="s">
        <v>531</v>
      </c>
      <c r="F467" s="67" t="s">
        <v>531</v>
      </c>
      <c r="G467" s="24" t="str">
        <f t="shared" si="7"/>
        <v>Do</v>
      </c>
      <c r="H467" s="60" t="s">
        <v>548</v>
      </c>
      <c r="I467" s="66">
        <v>1.3</v>
      </c>
      <c r="J467" s="11"/>
      <c r="K467" s="66">
        <v>11.7</v>
      </c>
      <c r="L467"/>
      <c r="M467"/>
      <c r="N467"/>
      <c r="O467"/>
      <c r="P467"/>
      <c r="Q467"/>
      <c r="R467"/>
      <c r="S467"/>
      <c r="T467"/>
      <c r="U467"/>
      <c r="V467"/>
      <c r="W467"/>
      <c r="X467"/>
      <c r="Y467"/>
      <c r="Z467"/>
      <c r="AA467"/>
      <c r="AB467"/>
      <c r="AC467"/>
      <c r="AD467"/>
    </row>
    <row r="468" spans="1:30" s="10" customFormat="1" ht="60" customHeight="1">
      <c r="A468" s="5"/>
      <c r="B468" s="5"/>
      <c r="C468" s="18">
        <v>465</v>
      </c>
      <c r="D468" s="19" t="s">
        <v>432</v>
      </c>
      <c r="E468" s="67" t="s">
        <v>531</v>
      </c>
      <c r="F468" s="67" t="s">
        <v>531</v>
      </c>
      <c r="G468" s="24" t="str">
        <f t="shared" si="7"/>
        <v>Do</v>
      </c>
      <c r="H468" s="60" t="s">
        <v>549</v>
      </c>
      <c r="I468" s="66">
        <v>2.85</v>
      </c>
      <c r="J468" s="11"/>
      <c r="K468" s="66">
        <v>6.9</v>
      </c>
      <c r="L468"/>
      <c r="M468"/>
      <c r="N468"/>
      <c r="O468"/>
      <c r="P468"/>
      <c r="Q468"/>
      <c r="R468"/>
      <c r="S468"/>
      <c r="T468"/>
      <c r="U468"/>
      <c r="V468"/>
      <c r="W468"/>
      <c r="X468"/>
      <c r="Y468"/>
      <c r="Z468"/>
      <c r="AA468"/>
      <c r="AB468"/>
      <c r="AC468"/>
      <c r="AD468"/>
    </row>
    <row r="469" spans="1:30" s="10" customFormat="1" ht="60" customHeight="1">
      <c r="A469" s="5"/>
      <c r="B469" s="5"/>
      <c r="C469" s="18">
        <v>466</v>
      </c>
      <c r="D469" s="19" t="s">
        <v>432</v>
      </c>
      <c r="E469" s="67" t="s">
        <v>531</v>
      </c>
      <c r="F469" s="67" t="s">
        <v>531</v>
      </c>
      <c r="G469" s="24" t="str">
        <f t="shared" si="7"/>
        <v>Do</v>
      </c>
      <c r="H469" s="60" t="s">
        <v>550</v>
      </c>
      <c r="I469" s="66">
        <v>3.6</v>
      </c>
      <c r="J469" s="11"/>
      <c r="K469" s="66">
        <v>12.32</v>
      </c>
      <c r="L469"/>
      <c r="M469"/>
      <c r="N469"/>
      <c r="O469"/>
      <c r="P469"/>
      <c r="Q469"/>
      <c r="R469"/>
      <c r="S469"/>
      <c r="T469"/>
      <c r="U469"/>
      <c r="V469"/>
      <c r="W469"/>
      <c r="X469"/>
      <c r="Y469"/>
      <c r="Z469"/>
      <c r="AA469"/>
      <c r="AB469"/>
      <c r="AC469"/>
      <c r="AD469"/>
    </row>
    <row r="470" spans="1:30" s="10" customFormat="1" ht="45" customHeight="1">
      <c r="A470" s="5"/>
      <c r="B470" s="5"/>
      <c r="C470" s="18">
        <v>467</v>
      </c>
      <c r="D470" s="19" t="s">
        <v>432</v>
      </c>
      <c r="E470" s="67" t="s">
        <v>531</v>
      </c>
      <c r="F470" s="67" t="s">
        <v>531</v>
      </c>
      <c r="G470" s="24" t="str">
        <f t="shared" si="7"/>
        <v>Do</v>
      </c>
      <c r="H470" s="60" t="s">
        <v>551</v>
      </c>
      <c r="I470" s="66">
        <v>7.4</v>
      </c>
      <c r="J470" s="11"/>
      <c r="K470" s="66">
        <v>45.64</v>
      </c>
      <c r="L470"/>
      <c r="M470"/>
      <c r="N470"/>
      <c r="O470"/>
      <c r="P470"/>
      <c r="Q470"/>
      <c r="R470"/>
      <c r="S470"/>
      <c r="T470"/>
      <c r="U470"/>
      <c r="V470"/>
      <c r="W470"/>
      <c r="X470"/>
      <c r="Y470"/>
      <c r="Z470"/>
      <c r="AA470"/>
      <c r="AB470"/>
      <c r="AC470"/>
      <c r="AD470"/>
    </row>
    <row r="471" spans="1:30" s="10" customFormat="1" ht="45" customHeight="1">
      <c r="A471" s="5"/>
      <c r="B471" s="5"/>
      <c r="C471" s="18">
        <v>468</v>
      </c>
      <c r="D471" s="19" t="s">
        <v>432</v>
      </c>
      <c r="E471" s="67" t="s">
        <v>531</v>
      </c>
      <c r="F471" s="67" t="s">
        <v>531</v>
      </c>
      <c r="G471" s="24" t="str">
        <f t="shared" si="7"/>
        <v>Do</v>
      </c>
      <c r="H471" s="60" t="s">
        <v>552</v>
      </c>
      <c r="I471" s="66">
        <v>2</v>
      </c>
      <c r="J471" s="11"/>
      <c r="K471" s="66">
        <v>9</v>
      </c>
      <c r="L471"/>
      <c r="M471"/>
      <c r="N471"/>
      <c r="O471"/>
      <c r="P471"/>
      <c r="Q471"/>
      <c r="R471"/>
      <c r="S471"/>
      <c r="T471"/>
      <c r="U471"/>
      <c r="V471"/>
      <c r="W471"/>
      <c r="X471"/>
      <c r="Y471"/>
      <c r="Z471"/>
      <c r="AA471"/>
      <c r="AB471"/>
      <c r="AC471"/>
      <c r="AD471"/>
    </row>
    <row r="472" spans="1:30" s="10" customFormat="1" ht="45" customHeight="1">
      <c r="A472" s="5"/>
      <c r="B472" s="5"/>
      <c r="C472" s="18">
        <v>469</v>
      </c>
      <c r="D472" s="19" t="s">
        <v>432</v>
      </c>
      <c r="E472" s="67" t="s">
        <v>531</v>
      </c>
      <c r="F472" s="67" t="s">
        <v>531</v>
      </c>
      <c r="G472" s="24" t="str">
        <f t="shared" si="7"/>
        <v>Do</v>
      </c>
      <c r="H472" s="60" t="s">
        <v>553</v>
      </c>
      <c r="I472" s="68">
        <v>1.5</v>
      </c>
      <c r="J472" s="11"/>
      <c r="K472" s="68">
        <v>21.08</v>
      </c>
      <c r="L472"/>
      <c r="M472"/>
      <c r="N472"/>
      <c r="O472"/>
      <c r="P472"/>
      <c r="Q472"/>
      <c r="R472"/>
      <c r="S472"/>
      <c r="T472"/>
      <c r="U472"/>
      <c r="V472"/>
      <c r="W472"/>
      <c r="X472"/>
      <c r="Y472"/>
      <c r="Z472"/>
      <c r="AA472"/>
      <c r="AB472"/>
      <c r="AC472"/>
      <c r="AD472"/>
    </row>
    <row r="473" spans="1:30" s="10" customFormat="1" ht="45" customHeight="1">
      <c r="A473" s="5"/>
      <c r="B473" s="5"/>
      <c r="C473" s="18">
        <v>470</v>
      </c>
      <c r="D473" s="19" t="s">
        <v>432</v>
      </c>
      <c r="E473" s="67" t="s">
        <v>531</v>
      </c>
      <c r="F473" s="67" t="s">
        <v>531</v>
      </c>
      <c r="G473" s="24" t="str">
        <f t="shared" si="7"/>
        <v>Do</v>
      </c>
      <c r="H473" s="60" t="s">
        <v>554</v>
      </c>
      <c r="I473" s="66">
        <v>4</v>
      </c>
      <c r="J473" s="11"/>
      <c r="K473" s="66">
        <v>86.4</v>
      </c>
      <c r="L473"/>
      <c r="M473"/>
      <c r="N473"/>
      <c r="O473"/>
      <c r="P473"/>
      <c r="Q473"/>
      <c r="R473"/>
      <c r="S473"/>
      <c r="T473"/>
      <c r="U473"/>
      <c r="V473"/>
      <c r="W473"/>
      <c r="X473"/>
      <c r="Y473"/>
      <c r="Z473"/>
      <c r="AA473"/>
      <c r="AB473"/>
      <c r="AC473"/>
      <c r="AD473"/>
    </row>
    <row r="474" spans="1:30" s="10" customFormat="1" ht="45" customHeight="1">
      <c r="A474" s="5"/>
      <c r="B474" s="5"/>
      <c r="C474" s="18">
        <v>471</v>
      </c>
      <c r="D474" s="19" t="s">
        <v>432</v>
      </c>
      <c r="E474" s="67" t="s">
        <v>531</v>
      </c>
      <c r="F474" s="67" t="s">
        <v>531</v>
      </c>
      <c r="G474" s="24" t="str">
        <f t="shared" si="7"/>
        <v>Do</v>
      </c>
      <c r="H474" s="60" t="s">
        <v>555</v>
      </c>
      <c r="I474" s="66">
        <v>1.5</v>
      </c>
      <c r="J474" s="11"/>
      <c r="K474" s="66">
        <v>5.61</v>
      </c>
      <c r="L474"/>
      <c r="M474"/>
      <c r="N474"/>
      <c r="O474"/>
      <c r="P474"/>
      <c r="Q474"/>
      <c r="R474"/>
      <c r="S474"/>
      <c r="T474"/>
      <c r="U474"/>
      <c r="V474"/>
      <c r="W474"/>
      <c r="X474"/>
      <c r="Y474"/>
      <c r="Z474"/>
      <c r="AA474"/>
      <c r="AB474"/>
      <c r="AC474"/>
      <c r="AD474"/>
    </row>
    <row r="475" spans="1:30" s="10" customFormat="1" ht="30" customHeight="1">
      <c r="A475" s="5"/>
      <c r="B475" s="5"/>
      <c r="C475" s="18">
        <v>472</v>
      </c>
      <c r="D475" s="19" t="s">
        <v>432</v>
      </c>
      <c r="E475" s="67" t="s">
        <v>531</v>
      </c>
      <c r="F475" s="67" t="s">
        <v>531</v>
      </c>
      <c r="G475" s="24" t="str">
        <f t="shared" si="7"/>
        <v>Do</v>
      </c>
      <c r="H475" s="60" t="s">
        <v>556</v>
      </c>
      <c r="I475" s="66">
        <v>2</v>
      </c>
      <c r="J475" s="11"/>
      <c r="K475" s="66">
        <v>8.33</v>
      </c>
      <c r="L475"/>
      <c r="M475"/>
      <c r="N475"/>
      <c r="O475"/>
      <c r="P475"/>
      <c r="Q475"/>
      <c r="R475"/>
      <c r="S475"/>
      <c r="T475"/>
      <c r="U475"/>
      <c r="V475"/>
      <c r="W475"/>
      <c r="X475"/>
      <c r="Y475"/>
      <c r="Z475"/>
      <c r="AA475"/>
      <c r="AB475"/>
      <c r="AC475"/>
      <c r="AD475"/>
    </row>
    <row r="476" spans="1:30" s="10" customFormat="1" ht="45" customHeight="1">
      <c r="A476" s="5"/>
      <c r="B476" s="5"/>
      <c r="C476" s="18">
        <v>473</v>
      </c>
      <c r="D476" s="19" t="s">
        <v>432</v>
      </c>
      <c r="E476" s="67" t="s">
        <v>531</v>
      </c>
      <c r="F476" s="67" t="s">
        <v>531</v>
      </c>
      <c r="G476" s="24" t="str">
        <f t="shared" si="7"/>
        <v>Do</v>
      </c>
      <c r="H476" s="60" t="s">
        <v>557</v>
      </c>
      <c r="I476" s="66">
        <v>5.88</v>
      </c>
      <c r="J476" s="11"/>
      <c r="K476" s="66">
        <v>12.94</v>
      </c>
      <c r="L476"/>
      <c r="M476"/>
      <c r="N476"/>
      <c r="O476"/>
      <c r="P476"/>
      <c r="Q476"/>
      <c r="R476"/>
      <c r="S476"/>
      <c r="T476"/>
      <c r="U476"/>
      <c r="V476"/>
      <c r="W476"/>
      <c r="X476"/>
      <c r="Y476"/>
      <c r="Z476"/>
      <c r="AA476"/>
      <c r="AB476"/>
      <c r="AC476"/>
      <c r="AD476"/>
    </row>
    <row r="477" spans="1:30" s="10" customFormat="1" ht="45" customHeight="1">
      <c r="A477" s="5"/>
      <c r="B477" s="5"/>
      <c r="C477" s="18">
        <v>474</v>
      </c>
      <c r="D477" s="19" t="s">
        <v>432</v>
      </c>
      <c r="E477" s="67" t="s">
        <v>531</v>
      </c>
      <c r="F477" s="67" t="s">
        <v>531</v>
      </c>
      <c r="G477" s="24" t="str">
        <f t="shared" si="7"/>
        <v>Do</v>
      </c>
      <c r="H477" s="60" t="s">
        <v>558</v>
      </c>
      <c r="I477" s="66">
        <v>3.42</v>
      </c>
      <c r="J477" s="11"/>
      <c r="K477" s="66">
        <v>30.78</v>
      </c>
      <c r="L477"/>
      <c r="M477"/>
      <c r="N477"/>
      <c r="O477"/>
      <c r="P477"/>
      <c r="Q477"/>
      <c r="R477"/>
      <c r="S477"/>
      <c r="T477"/>
      <c r="U477"/>
      <c r="V477"/>
      <c r="W477"/>
      <c r="X477"/>
      <c r="Y477"/>
      <c r="Z477"/>
      <c r="AA477"/>
      <c r="AB477"/>
      <c r="AC477"/>
      <c r="AD477"/>
    </row>
    <row r="478" spans="1:30" s="10" customFormat="1" ht="45" customHeight="1">
      <c r="A478" s="5"/>
      <c r="B478" s="5"/>
      <c r="C478" s="18">
        <v>475</v>
      </c>
      <c r="D478" s="19" t="s">
        <v>432</v>
      </c>
      <c r="E478" s="67" t="s">
        <v>531</v>
      </c>
      <c r="F478" s="67" t="s">
        <v>531</v>
      </c>
      <c r="G478" s="24" t="str">
        <f t="shared" si="7"/>
        <v>Do</v>
      </c>
      <c r="H478" s="60" t="s">
        <v>559</v>
      </c>
      <c r="I478" s="66">
        <v>4.13</v>
      </c>
      <c r="J478" s="11"/>
      <c r="K478" s="66">
        <v>4.13</v>
      </c>
      <c r="L478"/>
      <c r="M478"/>
      <c r="N478"/>
      <c r="O478"/>
      <c r="P478"/>
      <c r="Q478"/>
      <c r="R478"/>
      <c r="S478"/>
      <c r="T478"/>
      <c r="U478"/>
      <c r="V478"/>
      <c r="W478"/>
      <c r="X478"/>
      <c r="Y478"/>
      <c r="Z478"/>
      <c r="AA478"/>
      <c r="AB478"/>
      <c r="AC478"/>
      <c r="AD478"/>
    </row>
    <row r="479" spans="1:30" s="10" customFormat="1" ht="60" customHeight="1">
      <c r="A479" s="5"/>
      <c r="B479" s="5"/>
      <c r="C479" s="18">
        <v>476</v>
      </c>
      <c r="D479" s="19" t="s">
        <v>432</v>
      </c>
      <c r="E479" s="67" t="s">
        <v>531</v>
      </c>
      <c r="F479" s="67" t="s">
        <v>531</v>
      </c>
      <c r="G479" s="24" t="str">
        <f t="shared" si="7"/>
        <v>Do</v>
      </c>
      <c r="H479" s="60" t="s">
        <v>560</v>
      </c>
      <c r="I479" s="66">
        <v>4.26</v>
      </c>
      <c r="J479" s="11"/>
      <c r="K479" s="66">
        <v>9.3699999999999992</v>
      </c>
      <c r="L479"/>
      <c r="M479"/>
      <c r="N479"/>
      <c r="O479"/>
      <c r="P479"/>
      <c r="Q479"/>
      <c r="R479"/>
      <c r="S479"/>
      <c r="T479"/>
      <c r="U479"/>
      <c r="V479"/>
      <c r="W479"/>
      <c r="X479"/>
      <c r="Y479"/>
      <c r="Z479"/>
      <c r="AA479"/>
      <c r="AB479"/>
      <c r="AC479"/>
      <c r="AD479"/>
    </row>
    <row r="480" spans="1:30" s="10" customFormat="1" ht="60" customHeight="1">
      <c r="A480" s="5"/>
      <c r="B480" s="5"/>
      <c r="C480" s="18">
        <v>477</v>
      </c>
      <c r="D480" s="19" t="s">
        <v>432</v>
      </c>
      <c r="E480" s="67" t="s">
        <v>531</v>
      </c>
      <c r="F480" s="67" t="s">
        <v>531</v>
      </c>
      <c r="G480" s="24" t="str">
        <f t="shared" si="7"/>
        <v>Do</v>
      </c>
      <c r="H480" s="60" t="s">
        <v>561</v>
      </c>
      <c r="I480" s="66">
        <v>8.8000000000000007</v>
      </c>
      <c r="J480" s="11"/>
      <c r="K480" s="66">
        <v>8.8000000000000007</v>
      </c>
      <c r="L480"/>
      <c r="M480"/>
      <c r="N480"/>
      <c r="O480"/>
      <c r="P480"/>
      <c r="Q480"/>
      <c r="R480"/>
      <c r="S480"/>
      <c r="T480"/>
      <c r="U480"/>
      <c r="V480"/>
      <c r="W480"/>
      <c r="X480"/>
      <c r="Y480"/>
      <c r="Z480"/>
      <c r="AA480"/>
      <c r="AB480"/>
      <c r="AC480"/>
      <c r="AD480"/>
    </row>
    <row r="481" spans="1:30" s="10" customFormat="1" ht="45" customHeight="1">
      <c r="A481" s="5"/>
      <c r="B481" s="5"/>
      <c r="C481" s="18">
        <v>478</v>
      </c>
      <c r="D481" s="19" t="s">
        <v>432</v>
      </c>
      <c r="E481" s="67" t="s">
        <v>531</v>
      </c>
      <c r="F481" s="67" t="s">
        <v>531</v>
      </c>
      <c r="G481" s="24" t="str">
        <f t="shared" si="7"/>
        <v>Do</v>
      </c>
      <c r="H481" s="76" t="s">
        <v>562</v>
      </c>
      <c r="I481" s="66">
        <v>0</v>
      </c>
      <c r="J481" s="11">
        <v>1</v>
      </c>
      <c r="K481" s="66">
        <v>11</v>
      </c>
      <c r="L481"/>
      <c r="M481"/>
      <c r="N481"/>
      <c r="O481"/>
      <c r="P481"/>
      <c r="Q481"/>
      <c r="R481"/>
      <c r="S481"/>
      <c r="T481"/>
      <c r="U481"/>
      <c r="V481"/>
      <c r="W481"/>
      <c r="X481"/>
      <c r="Y481"/>
      <c r="Z481"/>
      <c r="AA481"/>
      <c r="AB481"/>
      <c r="AC481"/>
      <c r="AD481"/>
    </row>
    <row r="482" spans="1:30" s="10" customFormat="1" ht="60" customHeight="1">
      <c r="A482" s="5"/>
      <c r="B482" s="5"/>
      <c r="C482" s="18">
        <v>479</v>
      </c>
      <c r="D482" s="19" t="s">
        <v>432</v>
      </c>
      <c r="E482" s="67" t="s">
        <v>531</v>
      </c>
      <c r="F482" s="67" t="s">
        <v>531</v>
      </c>
      <c r="G482" s="24" t="str">
        <f t="shared" si="7"/>
        <v>Do</v>
      </c>
      <c r="H482" s="76" t="s">
        <v>563</v>
      </c>
      <c r="I482" s="66">
        <v>2</v>
      </c>
      <c r="J482" s="11"/>
      <c r="K482" s="66">
        <v>22.23</v>
      </c>
      <c r="L482"/>
      <c r="M482"/>
      <c r="N482"/>
      <c r="O482"/>
      <c r="P482"/>
      <c r="Q482"/>
      <c r="R482"/>
      <c r="S482"/>
      <c r="T482"/>
      <c r="U482"/>
      <c r="V482"/>
      <c r="W482"/>
      <c r="X482"/>
      <c r="Y482"/>
      <c r="Z482"/>
      <c r="AA482"/>
      <c r="AB482"/>
      <c r="AC482"/>
      <c r="AD482"/>
    </row>
    <row r="483" spans="1:30" s="10" customFormat="1" ht="60" customHeight="1">
      <c r="A483" s="5"/>
      <c r="B483" s="5"/>
      <c r="C483" s="18">
        <v>480</v>
      </c>
      <c r="D483" s="19" t="s">
        <v>432</v>
      </c>
      <c r="E483" s="67" t="s">
        <v>531</v>
      </c>
      <c r="F483" s="67" t="s">
        <v>531</v>
      </c>
      <c r="G483" s="24" t="str">
        <f t="shared" si="7"/>
        <v>Do</v>
      </c>
      <c r="H483" s="76" t="s">
        <v>564</v>
      </c>
      <c r="I483" s="66">
        <v>1.2</v>
      </c>
      <c r="J483" s="11"/>
      <c r="K483" s="66">
        <v>13.36</v>
      </c>
      <c r="L483"/>
      <c r="M483"/>
      <c r="N483"/>
      <c r="O483"/>
      <c r="P483"/>
      <c r="Q483"/>
      <c r="R483"/>
      <c r="S483"/>
      <c r="T483"/>
      <c r="U483"/>
      <c r="V483"/>
      <c r="W483"/>
      <c r="X483"/>
      <c r="Y483"/>
      <c r="Z483"/>
      <c r="AA483"/>
      <c r="AB483"/>
      <c r="AC483"/>
      <c r="AD483"/>
    </row>
    <row r="484" spans="1:30" s="10" customFormat="1" ht="60" customHeight="1">
      <c r="A484" s="5"/>
      <c r="B484" s="5"/>
      <c r="C484" s="18">
        <v>481</v>
      </c>
      <c r="D484" s="19" t="s">
        <v>432</v>
      </c>
      <c r="E484" s="67" t="s">
        <v>531</v>
      </c>
      <c r="F484" s="67" t="s">
        <v>531</v>
      </c>
      <c r="G484" s="24" t="str">
        <f t="shared" si="7"/>
        <v>Do</v>
      </c>
      <c r="H484" s="76" t="s">
        <v>565</v>
      </c>
      <c r="I484" s="66">
        <v>1.8</v>
      </c>
      <c r="J484" s="11"/>
      <c r="K484" s="66">
        <v>19.97</v>
      </c>
      <c r="L484"/>
      <c r="M484"/>
      <c r="N484"/>
      <c r="O484"/>
      <c r="P484"/>
      <c r="Q484"/>
      <c r="R484"/>
      <c r="S484"/>
      <c r="T484"/>
      <c r="U484"/>
      <c r="V484"/>
      <c r="W484"/>
      <c r="X484"/>
      <c r="Y484"/>
      <c r="Z484"/>
      <c r="AA484"/>
      <c r="AB484"/>
      <c r="AC484"/>
      <c r="AD484"/>
    </row>
    <row r="485" spans="1:30" s="10" customFormat="1" ht="60" customHeight="1">
      <c r="A485" s="5"/>
      <c r="B485" s="5"/>
      <c r="C485" s="18">
        <v>482</v>
      </c>
      <c r="D485" s="19" t="s">
        <v>432</v>
      </c>
      <c r="E485" s="67" t="s">
        <v>531</v>
      </c>
      <c r="F485" s="67" t="s">
        <v>531</v>
      </c>
      <c r="G485" s="24" t="str">
        <f t="shared" si="7"/>
        <v>Do</v>
      </c>
      <c r="H485" s="76" t="s">
        <v>566</v>
      </c>
      <c r="I485" s="66">
        <v>1.85</v>
      </c>
      <c r="J485" s="11"/>
      <c r="K485" s="66">
        <v>19.86</v>
      </c>
      <c r="L485"/>
      <c r="M485"/>
      <c r="N485"/>
      <c r="O485"/>
      <c r="P485"/>
      <c r="Q485"/>
      <c r="R485"/>
      <c r="S485"/>
      <c r="T485"/>
      <c r="U485"/>
      <c r="V485"/>
      <c r="W485"/>
      <c r="X485"/>
      <c r="Y485"/>
      <c r="Z485"/>
      <c r="AA485"/>
      <c r="AB485"/>
      <c r="AC485"/>
      <c r="AD485"/>
    </row>
    <row r="486" spans="1:30" s="10" customFormat="1" ht="75" customHeight="1">
      <c r="A486" s="5"/>
      <c r="B486" s="5"/>
      <c r="C486" s="18">
        <v>483</v>
      </c>
      <c r="D486" s="19" t="s">
        <v>432</v>
      </c>
      <c r="E486" s="67" t="s">
        <v>531</v>
      </c>
      <c r="F486" s="67" t="s">
        <v>531</v>
      </c>
      <c r="G486" s="24" t="str">
        <f t="shared" si="7"/>
        <v>Do</v>
      </c>
      <c r="H486" s="76" t="s">
        <v>567</v>
      </c>
      <c r="I486" s="66">
        <v>2.5</v>
      </c>
      <c r="J486" s="11"/>
      <c r="K486" s="66">
        <v>26.8</v>
      </c>
      <c r="L486"/>
      <c r="M486"/>
      <c r="N486"/>
      <c r="O486"/>
      <c r="P486"/>
      <c r="Q486"/>
      <c r="R486"/>
      <c r="S486"/>
      <c r="T486"/>
      <c r="U486"/>
      <c r="V486"/>
      <c r="W486"/>
      <c r="X486"/>
      <c r="Y486"/>
      <c r="Z486"/>
      <c r="AA486"/>
      <c r="AB486"/>
      <c r="AC486"/>
      <c r="AD486"/>
    </row>
    <row r="487" spans="1:30" s="10" customFormat="1" ht="75" customHeight="1">
      <c r="A487" s="5"/>
      <c r="B487" s="5"/>
      <c r="C487" s="18">
        <v>484</v>
      </c>
      <c r="D487" s="19" t="s">
        <v>432</v>
      </c>
      <c r="E487" s="65" t="s">
        <v>568</v>
      </c>
      <c r="F487" s="65" t="s">
        <v>568</v>
      </c>
      <c r="G487" s="24" t="str">
        <f t="shared" si="7"/>
        <v> Barpathar Roads Division</v>
      </c>
      <c r="H487" s="76" t="s">
        <v>569</v>
      </c>
      <c r="I487" s="66">
        <v>1</v>
      </c>
      <c r="J487" s="11"/>
      <c r="K487" s="66">
        <v>25</v>
      </c>
      <c r="L487"/>
      <c r="M487"/>
      <c r="N487"/>
      <c r="O487"/>
      <c r="P487"/>
      <c r="Q487"/>
      <c r="R487"/>
      <c r="S487"/>
      <c r="T487"/>
      <c r="U487"/>
      <c r="V487"/>
      <c r="W487"/>
      <c r="X487"/>
      <c r="Y487"/>
      <c r="Z487"/>
      <c r="AA487"/>
      <c r="AB487"/>
      <c r="AC487"/>
      <c r="AD487"/>
    </row>
    <row r="488" spans="1:30" s="10" customFormat="1" ht="60" customHeight="1">
      <c r="A488" s="5"/>
      <c r="B488" s="5"/>
      <c r="C488" s="18">
        <v>485</v>
      </c>
      <c r="D488" s="19" t="s">
        <v>432</v>
      </c>
      <c r="E488" s="65" t="s">
        <v>568</v>
      </c>
      <c r="F488" s="65" t="s">
        <v>568</v>
      </c>
      <c r="G488" s="24" t="str">
        <f t="shared" si="7"/>
        <v>Do</v>
      </c>
      <c r="H488" s="60" t="s">
        <v>570</v>
      </c>
      <c r="I488" s="66">
        <v>0</v>
      </c>
      <c r="J488" s="11">
        <v>1</v>
      </c>
      <c r="K488" s="66">
        <v>9.98</v>
      </c>
      <c r="L488"/>
      <c r="M488"/>
      <c r="N488"/>
      <c r="O488"/>
      <c r="P488"/>
      <c r="Q488"/>
      <c r="R488"/>
      <c r="S488"/>
      <c r="T488"/>
      <c r="U488"/>
      <c r="V488"/>
      <c r="W488"/>
      <c r="X488"/>
      <c r="Y488"/>
      <c r="Z488"/>
      <c r="AA488"/>
      <c r="AB488"/>
      <c r="AC488"/>
      <c r="AD488"/>
    </row>
    <row r="489" spans="1:30" s="10" customFormat="1" ht="60" customHeight="1">
      <c r="A489" s="5"/>
      <c r="B489" s="5"/>
      <c r="C489" s="18">
        <v>486</v>
      </c>
      <c r="D489" s="19" t="s">
        <v>432</v>
      </c>
      <c r="E489" s="65" t="s">
        <v>568</v>
      </c>
      <c r="F489" s="65" t="s">
        <v>568</v>
      </c>
      <c r="G489" s="24" t="str">
        <f t="shared" si="7"/>
        <v>Do</v>
      </c>
      <c r="H489" s="60" t="s">
        <v>571</v>
      </c>
      <c r="I489" s="66">
        <v>2.5</v>
      </c>
      <c r="J489" s="11"/>
      <c r="K489" s="66">
        <v>24.39</v>
      </c>
      <c r="L489"/>
      <c r="M489"/>
      <c r="N489"/>
      <c r="O489"/>
      <c r="P489"/>
      <c r="Q489"/>
      <c r="R489"/>
      <c r="S489"/>
      <c r="T489"/>
      <c r="U489"/>
      <c r="V489"/>
      <c r="W489"/>
      <c r="X489"/>
      <c r="Y489"/>
      <c r="Z489"/>
      <c r="AA489"/>
      <c r="AB489"/>
      <c r="AC489"/>
      <c r="AD489"/>
    </row>
    <row r="490" spans="1:30" s="10" customFormat="1" ht="60" customHeight="1">
      <c r="A490" s="5"/>
      <c r="B490" s="5"/>
      <c r="C490" s="18">
        <v>487</v>
      </c>
      <c r="D490" s="19" t="s">
        <v>432</v>
      </c>
      <c r="E490" s="65" t="s">
        <v>568</v>
      </c>
      <c r="F490" s="65" t="s">
        <v>568</v>
      </c>
      <c r="G490" s="24" t="str">
        <f t="shared" si="7"/>
        <v>Do</v>
      </c>
      <c r="H490" s="60" t="s">
        <v>572</v>
      </c>
      <c r="I490" s="66">
        <v>1.2</v>
      </c>
      <c r="J490" s="11"/>
      <c r="K490" s="66">
        <v>13.36</v>
      </c>
      <c r="L490"/>
      <c r="M490"/>
      <c r="N490"/>
      <c r="O490"/>
      <c r="P490"/>
      <c r="Q490"/>
      <c r="R490"/>
      <c r="S490"/>
      <c r="T490"/>
      <c r="U490"/>
      <c r="V490"/>
      <c r="W490"/>
      <c r="X490"/>
      <c r="Y490"/>
      <c r="Z490"/>
      <c r="AA490"/>
      <c r="AB490"/>
      <c r="AC490"/>
      <c r="AD490"/>
    </row>
    <row r="491" spans="1:30" s="10" customFormat="1" ht="60" customHeight="1">
      <c r="A491" s="5"/>
      <c r="B491" s="5"/>
      <c r="C491" s="18">
        <v>488</v>
      </c>
      <c r="D491" s="19" t="s">
        <v>432</v>
      </c>
      <c r="E491" s="65" t="s">
        <v>568</v>
      </c>
      <c r="F491" s="65" t="s">
        <v>568</v>
      </c>
      <c r="G491" s="24" t="str">
        <f t="shared" si="7"/>
        <v>Do</v>
      </c>
      <c r="H491" s="60" t="s">
        <v>573</v>
      </c>
      <c r="I491" s="66">
        <v>1.5</v>
      </c>
      <c r="J491" s="11"/>
      <c r="K491" s="66">
        <v>16.78</v>
      </c>
      <c r="L491"/>
      <c r="M491"/>
      <c r="N491"/>
      <c r="O491"/>
      <c r="P491"/>
      <c r="Q491"/>
      <c r="R491"/>
      <c r="S491"/>
      <c r="T491"/>
      <c r="U491"/>
      <c r="V491"/>
      <c r="W491"/>
      <c r="X491"/>
      <c r="Y491"/>
      <c r="Z491"/>
      <c r="AA491"/>
      <c r="AB491"/>
      <c r="AC491"/>
      <c r="AD491"/>
    </row>
    <row r="492" spans="1:30" s="10" customFormat="1" ht="60" customHeight="1">
      <c r="A492" s="5"/>
      <c r="B492" s="5"/>
      <c r="C492" s="18">
        <v>489</v>
      </c>
      <c r="D492" s="19" t="s">
        <v>432</v>
      </c>
      <c r="E492" s="65" t="s">
        <v>568</v>
      </c>
      <c r="F492" s="65" t="s">
        <v>568</v>
      </c>
      <c r="G492" s="24" t="str">
        <f t="shared" si="7"/>
        <v>Do</v>
      </c>
      <c r="H492" s="60" t="s">
        <v>574</v>
      </c>
      <c r="I492" s="66">
        <v>1.03</v>
      </c>
      <c r="J492" s="11"/>
      <c r="K492" s="66">
        <v>11.55</v>
      </c>
      <c r="L492"/>
      <c r="M492"/>
      <c r="N492"/>
      <c r="O492"/>
      <c r="P492"/>
      <c r="Q492"/>
      <c r="R492"/>
      <c r="S492"/>
      <c r="T492"/>
      <c r="U492"/>
      <c r="V492"/>
      <c r="W492"/>
      <c r="X492"/>
      <c r="Y492"/>
      <c r="Z492"/>
      <c r="AA492"/>
      <c r="AB492"/>
      <c r="AC492"/>
      <c r="AD492"/>
    </row>
    <row r="493" spans="1:30" s="10" customFormat="1" ht="30" customHeight="1">
      <c r="A493" s="5"/>
      <c r="B493" s="5"/>
      <c r="C493" s="18">
        <v>490</v>
      </c>
      <c r="D493" s="19" t="s">
        <v>432</v>
      </c>
      <c r="E493" s="65" t="s">
        <v>568</v>
      </c>
      <c r="F493" s="65" t="s">
        <v>568</v>
      </c>
      <c r="G493" s="24" t="str">
        <f t="shared" si="7"/>
        <v>Do</v>
      </c>
      <c r="H493" s="60" t="s">
        <v>575</v>
      </c>
      <c r="I493" s="66">
        <v>2</v>
      </c>
      <c r="J493" s="11"/>
      <c r="K493" s="66">
        <v>27.23</v>
      </c>
      <c r="L493"/>
      <c r="M493"/>
      <c r="N493"/>
      <c r="O493"/>
      <c r="P493"/>
      <c r="Q493"/>
      <c r="R493"/>
      <c r="S493"/>
      <c r="T493"/>
      <c r="U493"/>
      <c r="V493"/>
      <c r="W493"/>
      <c r="X493"/>
      <c r="Y493"/>
      <c r="Z493"/>
      <c r="AA493"/>
      <c r="AB493"/>
      <c r="AC493"/>
      <c r="AD493"/>
    </row>
    <row r="494" spans="1:30" s="10" customFormat="1" ht="45" customHeight="1">
      <c r="A494" s="5"/>
      <c r="B494" s="5"/>
      <c r="C494" s="18">
        <v>491</v>
      </c>
      <c r="D494" s="19" t="s">
        <v>432</v>
      </c>
      <c r="E494" s="65" t="s">
        <v>568</v>
      </c>
      <c r="F494" s="65" t="s">
        <v>568</v>
      </c>
      <c r="G494" s="24" t="str">
        <f t="shared" si="7"/>
        <v>Do</v>
      </c>
      <c r="H494" s="60" t="s">
        <v>576</v>
      </c>
      <c r="I494" s="66">
        <v>1.7</v>
      </c>
      <c r="J494" s="11"/>
      <c r="K494" s="66">
        <v>17.920000000000002</v>
      </c>
      <c r="L494"/>
      <c r="M494"/>
      <c r="N494"/>
      <c r="O494"/>
      <c r="P494"/>
      <c r="Q494"/>
      <c r="R494"/>
      <c r="S494"/>
      <c r="T494"/>
      <c r="U494"/>
      <c r="V494"/>
      <c r="W494"/>
      <c r="X494"/>
      <c r="Y494"/>
      <c r="Z494"/>
      <c r="AA494"/>
      <c r="AB494"/>
      <c r="AC494"/>
      <c r="AD494"/>
    </row>
    <row r="495" spans="1:30" s="10" customFormat="1" ht="60" customHeight="1">
      <c r="A495" s="5"/>
      <c r="B495" s="5"/>
      <c r="C495" s="18">
        <v>492</v>
      </c>
      <c r="D495" s="19" t="s">
        <v>432</v>
      </c>
      <c r="E495" s="67" t="s">
        <v>531</v>
      </c>
      <c r="F495" s="67" t="s">
        <v>531</v>
      </c>
      <c r="G495" s="24" t="str">
        <f t="shared" si="7"/>
        <v>Barpathar Rd Divn</v>
      </c>
      <c r="H495" s="60" t="s">
        <v>577</v>
      </c>
      <c r="I495" s="66">
        <v>1.5</v>
      </c>
      <c r="J495" s="11"/>
      <c r="K495" s="66">
        <v>16.809999999999999</v>
      </c>
      <c r="L495"/>
      <c r="M495"/>
      <c r="N495"/>
      <c r="O495"/>
      <c r="P495"/>
      <c r="Q495"/>
      <c r="R495"/>
      <c r="S495"/>
      <c r="T495"/>
      <c r="U495"/>
      <c r="V495"/>
      <c r="W495"/>
      <c r="X495"/>
      <c r="Y495"/>
      <c r="Z495"/>
      <c r="AA495"/>
      <c r="AB495"/>
      <c r="AC495"/>
      <c r="AD495"/>
    </row>
    <row r="496" spans="1:30" s="10" customFormat="1" ht="60" customHeight="1">
      <c r="A496" s="5"/>
      <c r="B496" s="5"/>
      <c r="C496" s="18">
        <v>493</v>
      </c>
      <c r="D496" s="19" t="s">
        <v>432</v>
      </c>
      <c r="E496" s="65" t="s">
        <v>568</v>
      </c>
      <c r="F496" s="65" t="s">
        <v>568</v>
      </c>
      <c r="G496" s="24" t="str">
        <f t="shared" si="7"/>
        <v> Barpathar Roads Division</v>
      </c>
      <c r="H496" s="60" t="s">
        <v>578</v>
      </c>
      <c r="I496" s="66">
        <v>0.5</v>
      </c>
      <c r="J496" s="11"/>
      <c r="K496" s="66">
        <v>5.64</v>
      </c>
      <c r="L496"/>
      <c r="M496"/>
      <c r="N496"/>
      <c r="O496"/>
      <c r="P496"/>
      <c r="Q496"/>
      <c r="R496"/>
      <c r="S496"/>
      <c r="T496"/>
      <c r="U496"/>
      <c r="V496"/>
      <c r="W496"/>
      <c r="X496"/>
      <c r="Y496"/>
      <c r="Z496"/>
      <c r="AA496"/>
      <c r="AB496"/>
      <c r="AC496"/>
      <c r="AD496"/>
    </row>
    <row r="497" spans="1:30" s="10" customFormat="1" ht="30" customHeight="1">
      <c r="A497" s="5"/>
      <c r="B497" s="5"/>
      <c r="C497" s="18">
        <v>494</v>
      </c>
      <c r="D497" s="19" t="s">
        <v>432</v>
      </c>
      <c r="E497" s="67" t="s">
        <v>579</v>
      </c>
      <c r="F497" s="67" t="s">
        <v>579</v>
      </c>
      <c r="G497" s="24" t="str">
        <f t="shared" si="7"/>
        <v>Kohora Roads Division</v>
      </c>
      <c r="H497" s="60" t="s">
        <v>580</v>
      </c>
      <c r="I497" s="66">
        <v>3</v>
      </c>
      <c r="J497" s="11"/>
      <c r="K497" s="66">
        <v>40.799999999999997</v>
      </c>
      <c r="L497"/>
      <c r="M497"/>
      <c r="N497"/>
      <c r="O497"/>
      <c r="P497"/>
      <c r="Q497"/>
      <c r="R497"/>
      <c r="S497"/>
      <c r="T497"/>
      <c r="U497"/>
      <c r="V497"/>
      <c r="W497"/>
      <c r="X497"/>
      <c r="Y497"/>
      <c r="Z497"/>
      <c r="AA497"/>
      <c r="AB497"/>
      <c r="AC497"/>
      <c r="AD497"/>
    </row>
    <row r="498" spans="1:30" s="10" customFormat="1" ht="30" customHeight="1">
      <c r="A498" s="5"/>
      <c r="B498" s="5"/>
      <c r="C498" s="18">
        <v>495</v>
      </c>
      <c r="D498" s="19" t="s">
        <v>432</v>
      </c>
      <c r="E498" s="67" t="s">
        <v>579</v>
      </c>
      <c r="F498" s="67" t="s">
        <v>579</v>
      </c>
      <c r="G498" s="24" t="str">
        <f t="shared" si="7"/>
        <v>Do</v>
      </c>
      <c r="H498" s="60" t="s">
        <v>581</v>
      </c>
      <c r="I498" s="66">
        <v>8</v>
      </c>
      <c r="J498" s="11"/>
      <c r="K498" s="66">
        <v>13.08</v>
      </c>
      <c r="L498"/>
      <c r="M498"/>
      <c r="N498"/>
      <c r="O498"/>
      <c r="P498"/>
      <c r="Q498"/>
      <c r="R498"/>
      <c r="S498"/>
      <c r="T498"/>
      <c r="U498"/>
      <c r="V498"/>
      <c r="W498"/>
      <c r="X498"/>
      <c r="Y498"/>
      <c r="Z498"/>
      <c r="AA498"/>
      <c r="AB498"/>
      <c r="AC498"/>
      <c r="AD498"/>
    </row>
    <row r="499" spans="1:30" s="10" customFormat="1" ht="75" customHeight="1">
      <c r="A499" s="5"/>
      <c r="B499" s="5"/>
      <c r="C499" s="18">
        <v>496</v>
      </c>
      <c r="D499" s="19" t="s">
        <v>432</v>
      </c>
      <c r="E499" s="67" t="s">
        <v>579</v>
      </c>
      <c r="F499" s="67" t="s">
        <v>579</v>
      </c>
      <c r="G499" s="24" t="str">
        <f t="shared" si="7"/>
        <v>Do</v>
      </c>
      <c r="H499" s="60" t="s">
        <v>582</v>
      </c>
      <c r="I499" s="66">
        <v>4</v>
      </c>
      <c r="J499" s="11"/>
      <c r="K499" s="66">
        <v>45.13</v>
      </c>
      <c r="L499"/>
      <c r="M499"/>
      <c r="N499"/>
      <c r="O499"/>
      <c r="P499"/>
      <c r="Q499"/>
      <c r="R499"/>
      <c r="S499"/>
      <c r="T499"/>
      <c r="U499"/>
      <c r="V499"/>
      <c r="W499"/>
      <c r="X499"/>
      <c r="Y499"/>
      <c r="Z499"/>
      <c r="AA499"/>
      <c r="AB499"/>
      <c r="AC499"/>
      <c r="AD499"/>
    </row>
    <row r="500" spans="1:30" s="10" customFormat="1" ht="30" customHeight="1">
      <c r="A500" s="5"/>
      <c r="B500" s="5"/>
      <c r="C500" s="18">
        <v>497</v>
      </c>
      <c r="D500" s="19" t="s">
        <v>432</v>
      </c>
      <c r="E500" s="67" t="s">
        <v>579</v>
      </c>
      <c r="F500" s="67" t="s">
        <v>579</v>
      </c>
      <c r="G500" s="24" t="str">
        <f t="shared" si="7"/>
        <v>Do</v>
      </c>
      <c r="H500" s="60" t="s">
        <v>583</v>
      </c>
      <c r="I500" s="66">
        <v>2.63</v>
      </c>
      <c r="J500" s="11"/>
      <c r="K500" s="66">
        <v>36</v>
      </c>
      <c r="L500"/>
      <c r="M500"/>
      <c r="N500"/>
      <c r="O500"/>
      <c r="P500"/>
      <c r="Q500"/>
      <c r="R500"/>
      <c r="S500"/>
      <c r="T500"/>
      <c r="U500"/>
      <c r="V500"/>
      <c r="W500"/>
      <c r="X500"/>
      <c r="Y500"/>
      <c r="Z500"/>
      <c r="AA500"/>
      <c r="AB500"/>
      <c r="AC500"/>
      <c r="AD500"/>
    </row>
    <row r="501" spans="1:30" s="10" customFormat="1" ht="30" customHeight="1">
      <c r="A501" s="5"/>
      <c r="B501" s="5"/>
      <c r="C501" s="18">
        <v>498</v>
      </c>
      <c r="D501" s="19" t="s">
        <v>432</v>
      </c>
      <c r="E501" s="67" t="s">
        <v>579</v>
      </c>
      <c r="F501" s="67" t="s">
        <v>579</v>
      </c>
      <c r="G501" s="24" t="str">
        <f t="shared" si="7"/>
        <v>Do</v>
      </c>
      <c r="H501" s="60" t="s">
        <v>584</v>
      </c>
      <c r="I501" s="66">
        <v>2.6</v>
      </c>
      <c r="J501" s="11"/>
      <c r="K501" s="66">
        <v>45</v>
      </c>
      <c r="L501"/>
      <c r="M501"/>
      <c r="N501"/>
      <c r="O501"/>
      <c r="P501"/>
      <c r="Q501"/>
      <c r="R501"/>
      <c r="S501"/>
      <c r="T501"/>
      <c r="U501"/>
      <c r="V501"/>
      <c r="W501"/>
      <c r="X501"/>
      <c r="Y501"/>
      <c r="Z501"/>
      <c r="AA501"/>
      <c r="AB501"/>
      <c r="AC501"/>
      <c r="AD501"/>
    </row>
    <row r="502" spans="1:30" s="10" customFormat="1" ht="30" customHeight="1">
      <c r="A502" s="5"/>
      <c r="B502" s="5"/>
      <c r="C502" s="18">
        <v>499</v>
      </c>
      <c r="D502" s="19" t="s">
        <v>432</v>
      </c>
      <c r="E502" s="67" t="s">
        <v>579</v>
      </c>
      <c r="F502" s="67" t="s">
        <v>579</v>
      </c>
      <c r="G502" s="24" t="str">
        <f t="shared" si="7"/>
        <v>Do</v>
      </c>
      <c r="H502" s="60" t="s">
        <v>585</v>
      </c>
      <c r="I502" s="66">
        <v>4</v>
      </c>
      <c r="J502" s="11"/>
      <c r="K502" s="66">
        <v>19</v>
      </c>
      <c r="L502"/>
      <c r="M502"/>
      <c r="N502"/>
      <c r="O502"/>
      <c r="P502"/>
      <c r="Q502"/>
      <c r="R502"/>
      <c r="S502"/>
      <c r="T502"/>
      <c r="U502"/>
      <c r="V502"/>
      <c r="W502"/>
      <c r="X502"/>
      <c r="Y502"/>
      <c r="Z502"/>
      <c r="AA502"/>
      <c r="AB502"/>
      <c r="AC502"/>
      <c r="AD502"/>
    </row>
    <row r="503" spans="1:30" s="10" customFormat="1" ht="15.75" customHeight="1">
      <c r="A503" s="5"/>
      <c r="B503" s="5"/>
      <c r="C503" s="18">
        <v>500</v>
      </c>
      <c r="D503" s="19" t="s">
        <v>45</v>
      </c>
      <c r="E503" s="20" t="s">
        <v>46</v>
      </c>
      <c r="F503" s="20" t="s">
        <v>46</v>
      </c>
      <c r="G503" s="24" t="str">
        <f t="shared" si="7"/>
        <v>Silchar Rural Rd Divn</v>
      </c>
      <c r="H503" s="77" t="s">
        <v>586</v>
      </c>
      <c r="I503" s="78">
        <v>7</v>
      </c>
      <c r="J503" s="11"/>
      <c r="K503" s="78">
        <v>12.55</v>
      </c>
      <c r="L503"/>
      <c r="M503"/>
      <c r="N503"/>
      <c r="O503"/>
      <c r="P503"/>
      <c r="Q503"/>
      <c r="R503"/>
      <c r="S503"/>
      <c r="T503"/>
      <c r="U503"/>
      <c r="V503"/>
      <c r="W503"/>
      <c r="X503"/>
      <c r="Y503"/>
      <c r="Z503"/>
      <c r="AA503"/>
      <c r="AB503"/>
      <c r="AC503"/>
      <c r="AD503"/>
    </row>
    <row r="504" spans="1:30" s="10" customFormat="1" ht="18.75" customHeight="1">
      <c r="A504" s="5"/>
      <c r="B504" s="5"/>
      <c r="C504" s="18">
        <v>501</v>
      </c>
      <c r="D504" s="19" t="s">
        <v>45</v>
      </c>
      <c r="E504" s="20" t="s">
        <v>46</v>
      </c>
      <c r="F504" s="20" t="s">
        <v>46</v>
      </c>
      <c r="G504" s="24" t="str">
        <f t="shared" si="7"/>
        <v>Do</v>
      </c>
      <c r="H504" s="77" t="s">
        <v>587</v>
      </c>
      <c r="I504" s="78">
        <v>0.65</v>
      </c>
      <c r="J504" s="11"/>
      <c r="K504" s="78">
        <v>17.881</v>
      </c>
      <c r="L504"/>
      <c r="M504"/>
      <c r="N504"/>
      <c r="O504"/>
      <c r="P504"/>
      <c r="Q504"/>
      <c r="R504"/>
      <c r="S504"/>
      <c r="T504"/>
      <c r="U504"/>
      <c r="V504"/>
      <c r="W504"/>
      <c r="X504"/>
      <c r="Y504"/>
      <c r="Z504"/>
      <c r="AA504"/>
      <c r="AB504"/>
      <c r="AC504"/>
      <c r="AD504"/>
    </row>
    <row r="505" spans="1:30" s="10" customFormat="1" ht="18.75" customHeight="1">
      <c r="A505" s="5"/>
      <c r="B505" s="5"/>
      <c r="C505" s="18">
        <v>502</v>
      </c>
      <c r="D505" s="19" t="s">
        <v>45</v>
      </c>
      <c r="E505" s="20" t="s">
        <v>46</v>
      </c>
      <c r="F505" s="20" t="s">
        <v>46</v>
      </c>
      <c r="G505" s="24" t="str">
        <f t="shared" si="7"/>
        <v>Do</v>
      </c>
      <c r="H505" s="77" t="s">
        <v>588</v>
      </c>
      <c r="I505" s="78">
        <v>0.14199999999999999</v>
      </c>
      <c r="J505" s="11"/>
      <c r="K505" s="78">
        <v>8.2609999999999992</v>
      </c>
      <c r="L505"/>
      <c r="M505"/>
      <c r="N505"/>
      <c r="O505"/>
      <c r="P505"/>
      <c r="Q505"/>
      <c r="R505"/>
      <c r="S505"/>
      <c r="T505"/>
      <c r="U505"/>
      <c r="V505"/>
      <c r="W505"/>
      <c r="X505"/>
      <c r="Y505"/>
      <c r="Z505"/>
      <c r="AA505"/>
      <c r="AB505"/>
      <c r="AC505"/>
      <c r="AD505"/>
    </row>
    <row r="506" spans="1:30" s="10" customFormat="1" ht="18.75" customHeight="1">
      <c r="A506" s="5"/>
      <c r="B506" s="5"/>
      <c r="C506" s="18">
        <v>503</v>
      </c>
      <c r="D506" s="19" t="s">
        <v>45</v>
      </c>
      <c r="E506" s="20" t="s">
        <v>46</v>
      </c>
      <c r="F506" s="20" t="s">
        <v>46</v>
      </c>
      <c r="G506" s="24" t="str">
        <f t="shared" si="7"/>
        <v>Do</v>
      </c>
      <c r="H506" s="77" t="s">
        <v>589</v>
      </c>
      <c r="I506" s="78">
        <v>0.14299999999999999</v>
      </c>
      <c r="J506" s="11"/>
      <c r="K506" s="78">
        <v>13.625</v>
      </c>
      <c r="L506"/>
      <c r="M506"/>
      <c r="N506"/>
      <c r="O506"/>
      <c r="P506"/>
      <c r="Q506"/>
      <c r="R506"/>
      <c r="S506"/>
      <c r="T506"/>
      <c r="U506"/>
      <c r="V506"/>
      <c r="W506"/>
      <c r="X506"/>
      <c r="Y506"/>
      <c r="Z506"/>
      <c r="AA506"/>
      <c r="AB506"/>
      <c r="AC506"/>
      <c r="AD506"/>
    </row>
    <row r="507" spans="1:30" s="10" customFormat="1" ht="30" customHeight="1">
      <c r="A507" s="5"/>
      <c r="B507" s="5"/>
      <c r="C507" s="18">
        <v>504</v>
      </c>
      <c r="D507" s="19" t="s">
        <v>45</v>
      </c>
      <c r="E507" s="20" t="s">
        <v>46</v>
      </c>
      <c r="F507" s="20" t="s">
        <v>46</v>
      </c>
      <c r="G507" s="24" t="str">
        <f t="shared" si="7"/>
        <v>Do</v>
      </c>
      <c r="H507" s="77" t="s">
        <v>590</v>
      </c>
      <c r="I507" s="78">
        <v>0.94</v>
      </c>
      <c r="J507" s="11"/>
      <c r="K507" s="78">
        <v>17.010000000000002</v>
      </c>
      <c r="L507"/>
      <c r="M507"/>
      <c r="N507"/>
      <c r="O507"/>
      <c r="P507"/>
      <c r="Q507"/>
      <c r="R507"/>
      <c r="S507"/>
      <c r="T507"/>
      <c r="U507"/>
      <c r="V507"/>
      <c r="W507"/>
      <c r="X507"/>
      <c r="Y507"/>
      <c r="Z507"/>
      <c r="AA507"/>
      <c r="AB507"/>
      <c r="AC507"/>
      <c r="AD507"/>
    </row>
    <row r="508" spans="1:30" s="10" customFormat="1" ht="18.75" customHeight="1">
      <c r="A508" s="5"/>
      <c r="B508" s="5"/>
      <c r="C508" s="18">
        <v>505</v>
      </c>
      <c r="D508" s="19" t="s">
        <v>45</v>
      </c>
      <c r="E508" s="20" t="s">
        <v>46</v>
      </c>
      <c r="F508" s="20" t="s">
        <v>46</v>
      </c>
      <c r="G508" s="24" t="str">
        <f t="shared" si="7"/>
        <v>Do</v>
      </c>
      <c r="H508" s="77" t="s">
        <v>591</v>
      </c>
      <c r="I508" s="78">
        <v>1.05</v>
      </c>
      <c r="J508" s="11"/>
      <c r="K508" s="78">
        <v>20.315000000000001</v>
      </c>
      <c r="L508"/>
      <c r="M508"/>
      <c r="N508"/>
      <c r="O508"/>
      <c r="P508"/>
      <c r="Q508"/>
      <c r="R508"/>
      <c r="S508"/>
      <c r="T508"/>
      <c r="U508"/>
      <c r="V508"/>
      <c r="W508"/>
      <c r="X508"/>
      <c r="Y508"/>
      <c r="Z508"/>
      <c r="AA508"/>
      <c r="AB508"/>
      <c r="AC508"/>
      <c r="AD508"/>
    </row>
    <row r="509" spans="1:30" s="10" customFormat="1" ht="30" customHeight="1">
      <c r="A509" s="5"/>
      <c r="B509" s="5"/>
      <c r="C509" s="18">
        <v>506</v>
      </c>
      <c r="D509" s="19" t="s">
        <v>45</v>
      </c>
      <c r="E509" s="20" t="s">
        <v>46</v>
      </c>
      <c r="F509" s="20" t="s">
        <v>46</v>
      </c>
      <c r="G509" s="24" t="str">
        <f t="shared" si="7"/>
        <v>Do</v>
      </c>
      <c r="H509" s="77" t="s">
        <v>592</v>
      </c>
      <c r="I509" s="78">
        <v>0.17</v>
      </c>
      <c r="J509" s="11"/>
      <c r="K509" s="78">
        <v>3.3519999999999999</v>
      </c>
      <c r="L509"/>
      <c r="M509"/>
      <c r="N509"/>
      <c r="O509"/>
      <c r="P509"/>
      <c r="Q509"/>
      <c r="R509"/>
      <c r="S509"/>
      <c r="T509"/>
      <c r="U509"/>
      <c r="V509"/>
      <c r="W509"/>
      <c r="X509"/>
      <c r="Y509"/>
      <c r="Z509"/>
      <c r="AA509"/>
      <c r="AB509"/>
      <c r="AC509"/>
      <c r="AD509"/>
    </row>
    <row r="510" spans="1:30" s="10" customFormat="1" ht="30" customHeight="1">
      <c r="A510" s="5"/>
      <c r="B510" s="5"/>
      <c r="C510" s="18">
        <v>507</v>
      </c>
      <c r="D510" s="19" t="s">
        <v>45</v>
      </c>
      <c r="E510" s="20" t="s">
        <v>46</v>
      </c>
      <c r="F510" s="20" t="s">
        <v>46</v>
      </c>
      <c r="G510" s="24" t="str">
        <f t="shared" si="7"/>
        <v>Do</v>
      </c>
      <c r="H510" s="77" t="s">
        <v>593</v>
      </c>
      <c r="I510" s="78">
        <v>0.40200000000000002</v>
      </c>
      <c r="J510" s="11"/>
      <c r="K510" s="78">
        <v>15.85</v>
      </c>
      <c r="L510"/>
      <c r="M510"/>
      <c r="N510"/>
      <c r="O510"/>
      <c r="P510"/>
      <c r="Q510"/>
      <c r="R510"/>
      <c r="S510"/>
      <c r="T510"/>
      <c r="U510"/>
      <c r="V510"/>
      <c r="W510"/>
      <c r="X510"/>
      <c r="Y510"/>
      <c r="Z510"/>
      <c r="AA510"/>
      <c r="AB510"/>
      <c r="AC510"/>
      <c r="AD510"/>
    </row>
    <row r="511" spans="1:30" s="10" customFormat="1" ht="30" customHeight="1">
      <c r="A511" s="5"/>
      <c r="B511" s="5"/>
      <c r="C511" s="18">
        <v>508</v>
      </c>
      <c r="D511" s="19" t="s">
        <v>45</v>
      </c>
      <c r="E511" s="20" t="s">
        <v>46</v>
      </c>
      <c r="F511" s="20" t="s">
        <v>46</v>
      </c>
      <c r="G511" s="24" t="str">
        <f t="shared" si="7"/>
        <v>Do</v>
      </c>
      <c r="H511" s="77" t="s">
        <v>594</v>
      </c>
      <c r="I511" s="78">
        <v>0</v>
      </c>
      <c r="J511" s="11"/>
      <c r="K511" s="78">
        <v>2.5299999999999998</v>
      </c>
      <c r="L511"/>
      <c r="M511"/>
      <c r="N511"/>
      <c r="O511"/>
      <c r="P511"/>
      <c r="Q511"/>
      <c r="R511"/>
      <c r="S511"/>
      <c r="T511"/>
      <c r="U511"/>
      <c r="V511"/>
      <c r="W511"/>
      <c r="X511"/>
      <c r="Y511"/>
      <c r="Z511"/>
      <c r="AA511"/>
      <c r="AB511"/>
      <c r="AC511"/>
      <c r="AD511"/>
    </row>
    <row r="512" spans="1:30" s="10" customFormat="1" ht="30" customHeight="1">
      <c r="A512" s="5"/>
      <c r="B512" s="5"/>
      <c r="C512" s="18">
        <v>509</v>
      </c>
      <c r="D512" s="19" t="s">
        <v>45</v>
      </c>
      <c r="E512" s="20" t="s">
        <v>46</v>
      </c>
      <c r="F512" s="20" t="s">
        <v>46</v>
      </c>
      <c r="G512" s="24" t="str">
        <f t="shared" si="7"/>
        <v>Do</v>
      </c>
      <c r="H512" s="77" t="s">
        <v>595</v>
      </c>
      <c r="I512" s="78">
        <v>0.17</v>
      </c>
      <c r="J512" s="11"/>
      <c r="K512" s="78">
        <v>10.834</v>
      </c>
      <c r="L512"/>
      <c r="M512"/>
      <c r="N512"/>
      <c r="O512"/>
      <c r="P512"/>
      <c r="Q512"/>
      <c r="R512"/>
      <c r="S512"/>
      <c r="T512"/>
      <c r="U512"/>
      <c r="V512"/>
      <c r="W512"/>
      <c r="X512"/>
      <c r="Y512"/>
      <c r="Z512"/>
      <c r="AA512"/>
      <c r="AB512"/>
      <c r="AC512"/>
      <c r="AD512"/>
    </row>
    <row r="513" spans="1:30" s="10" customFormat="1" ht="18.75" customHeight="1">
      <c r="A513" s="5"/>
      <c r="B513" s="5"/>
      <c r="C513" s="18">
        <v>510</v>
      </c>
      <c r="D513" s="19" t="s">
        <v>45</v>
      </c>
      <c r="E513" s="20" t="s">
        <v>46</v>
      </c>
      <c r="F513" s="20" t="s">
        <v>46</v>
      </c>
      <c r="G513" s="24" t="str">
        <f t="shared" si="7"/>
        <v>Do</v>
      </c>
      <c r="H513" s="77" t="s">
        <v>596</v>
      </c>
      <c r="I513" s="78">
        <v>0.3</v>
      </c>
      <c r="J513" s="11"/>
      <c r="K513" s="78">
        <v>6.2930000000000001</v>
      </c>
      <c r="L513"/>
      <c r="M513"/>
      <c r="N513"/>
      <c r="O513"/>
      <c r="P513"/>
      <c r="Q513"/>
      <c r="R513"/>
      <c r="S513"/>
      <c r="T513"/>
      <c r="U513"/>
      <c r="V513"/>
      <c r="W513"/>
      <c r="X513"/>
      <c r="Y513"/>
      <c r="Z513"/>
      <c r="AA513"/>
      <c r="AB513"/>
      <c r="AC513"/>
      <c r="AD513"/>
    </row>
    <row r="514" spans="1:30" s="10" customFormat="1" ht="30" customHeight="1">
      <c r="A514" s="5"/>
      <c r="B514" s="5"/>
      <c r="C514" s="18">
        <v>511</v>
      </c>
      <c r="D514" s="19" t="s">
        <v>45</v>
      </c>
      <c r="E514" s="20" t="s">
        <v>46</v>
      </c>
      <c r="F514" s="20" t="s">
        <v>46</v>
      </c>
      <c r="G514" s="24" t="str">
        <f t="shared" si="7"/>
        <v>Do</v>
      </c>
      <c r="H514" s="77" t="s">
        <v>597</v>
      </c>
      <c r="I514" s="78">
        <v>3</v>
      </c>
      <c r="J514" s="11"/>
      <c r="K514" s="78">
        <v>21.428000000000001</v>
      </c>
      <c r="L514"/>
      <c r="M514"/>
      <c r="N514"/>
      <c r="O514"/>
      <c r="P514"/>
      <c r="Q514"/>
      <c r="R514"/>
      <c r="S514"/>
      <c r="T514"/>
      <c r="U514"/>
      <c r="V514"/>
      <c r="W514"/>
      <c r="X514"/>
      <c r="Y514"/>
      <c r="Z514"/>
      <c r="AA514"/>
      <c r="AB514"/>
      <c r="AC514"/>
      <c r="AD514"/>
    </row>
    <row r="515" spans="1:30" s="10" customFormat="1" ht="30" customHeight="1">
      <c r="A515" s="5"/>
      <c r="B515" s="5"/>
      <c r="C515" s="18">
        <v>512</v>
      </c>
      <c r="D515" s="19" t="s">
        <v>45</v>
      </c>
      <c r="E515" s="20" t="s">
        <v>46</v>
      </c>
      <c r="F515" s="20" t="s">
        <v>46</v>
      </c>
      <c r="G515" s="24" t="str">
        <f t="shared" si="7"/>
        <v>Do</v>
      </c>
      <c r="H515" s="77" t="s">
        <v>598</v>
      </c>
      <c r="I515" s="78">
        <v>0.60599999999999998</v>
      </c>
      <c r="J515" s="11"/>
      <c r="K515" s="78">
        <v>34.85</v>
      </c>
      <c r="L515"/>
      <c r="M515"/>
      <c r="N515"/>
      <c r="O515"/>
      <c r="P515"/>
      <c r="Q515"/>
      <c r="R515"/>
      <c r="S515"/>
      <c r="T515"/>
      <c r="U515"/>
      <c r="V515"/>
      <c r="W515"/>
      <c r="X515"/>
      <c r="Y515"/>
      <c r="Z515"/>
      <c r="AA515"/>
      <c r="AB515"/>
      <c r="AC515"/>
      <c r="AD515"/>
    </row>
    <row r="516" spans="1:30" s="10" customFormat="1" ht="30" customHeight="1">
      <c r="A516" s="5"/>
      <c r="B516" s="5"/>
      <c r="C516" s="18">
        <v>513</v>
      </c>
      <c r="D516" s="19" t="s">
        <v>45</v>
      </c>
      <c r="E516" s="20" t="s">
        <v>46</v>
      </c>
      <c r="F516" s="20" t="s">
        <v>46</v>
      </c>
      <c r="G516" s="24" t="str">
        <f t="shared" si="7"/>
        <v>Do</v>
      </c>
      <c r="H516" s="77" t="s">
        <v>599</v>
      </c>
      <c r="I516" s="78">
        <v>0.106</v>
      </c>
      <c r="J516" s="11"/>
      <c r="K516" s="78">
        <v>5</v>
      </c>
      <c r="L516"/>
      <c r="M516"/>
      <c r="N516"/>
      <c r="O516"/>
      <c r="P516"/>
      <c r="Q516"/>
      <c r="R516"/>
      <c r="S516"/>
      <c r="T516"/>
      <c r="U516"/>
      <c r="V516"/>
      <c r="W516"/>
      <c r="X516"/>
      <c r="Y516"/>
      <c r="Z516"/>
      <c r="AA516"/>
      <c r="AB516"/>
      <c r="AC516"/>
      <c r="AD516"/>
    </row>
    <row r="517" spans="1:30" s="10" customFormat="1" ht="45" customHeight="1">
      <c r="A517" s="5"/>
      <c r="B517" s="5"/>
      <c r="C517" s="18">
        <v>514</v>
      </c>
      <c r="D517" s="19" t="s">
        <v>45</v>
      </c>
      <c r="E517" s="20" t="s">
        <v>46</v>
      </c>
      <c r="F517" s="20" t="s">
        <v>46</v>
      </c>
      <c r="G517" s="24" t="str">
        <f t="shared" si="7"/>
        <v>Do</v>
      </c>
      <c r="H517" s="77" t="s">
        <v>600</v>
      </c>
      <c r="I517" s="78">
        <v>1.9</v>
      </c>
      <c r="J517" s="11"/>
      <c r="K517" s="78">
        <v>23.462</v>
      </c>
      <c r="L517"/>
      <c r="M517"/>
      <c r="N517"/>
      <c r="O517"/>
      <c r="P517"/>
      <c r="Q517"/>
      <c r="R517"/>
      <c r="S517"/>
      <c r="T517"/>
      <c r="U517"/>
      <c r="V517"/>
      <c r="W517"/>
      <c r="X517"/>
      <c r="Y517"/>
      <c r="Z517"/>
      <c r="AA517"/>
      <c r="AB517"/>
      <c r="AC517"/>
      <c r="AD517"/>
    </row>
    <row r="518" spans="1:30" s="10" customFormat="1" ht="30" customHeight="1">
      <c r="A518" s="5"/>
      <c r="B518" s="5"/>
      <c r="C518" s="18">
        <v>515</v>
      </c>
      <c r="D518" s="19" t="s">
        <v>45</v>
      </c>
      <c r="E518" s="20" t="s">
        <v>46</v>
      </c>
      <c r="F518" s="20" t="s">
        <v>46</v>
      </c>
      <c r="G518" s="24" t="str">
        <f t="shared" ref="G518:G581" si="8">IF(F518=F517,"Do",F518)</f>
        <v>Do</v>
      </c>
      <c r="H518" s="77" t="s">
        <v>601</v>
      </c>
      <c r="I518" s="78">
        <v>2.1</v>
      </c>
      <c r="J518" s="11"/>
      <c r="K518" s="78">
        <v>35</v>
      </c>
      <c r="L518"/>
      <c r="M518"/>
      <c r="N518"/>
      <c r="O518"/>
      <c r="P518"/>
      <c r="Q518"/>
      <c r="R518"/>
      <c r="S518"/>
      <c r="T518"/>
      <c r="U518"/>
      <c r="V518"/>
      <c r="W518"/>
      <c r="X518"/>
      <c r="Y518"/>
      <c r="Z518"/>
      <c r="AA518"/>
      <c r="AB518"/>
      <c r="AC518"/>
      <c r="AD518"/>
    </row>
    <row r="519" spans="1:30" s="10" customFormat="1" ht="30" customHeight="1">
      <c r="A519" s="5"/>
      <c r="B519" s="5"/>
      <c r="C519" s="18">
        <v>516</v>
      </c>
      <c r="D519" s="19" t="s">
        <v>45</v>
      </c>
      <c r="E519" s="20" t="s">
        <v>46</v>
      </c>
      <c r="F519" s="20" t="s">
        <v>46</v>
      </c>
      <c r="G519" s="24" t="str">
        <f t="shared" si="8"/>
        <v>Do</v>
      </c>
      <c r="H519" s="77" t="s">
        <v>602</v>
      </c>
      <c r="I519" s="78">
        <v>0.43</v>
      </c>
      <c r="J519" s="11"/>
      <c r="K519" s="78">
        <v>6.72</v>
      </c>
      <c r="L519"/>
      <c r="M519"/>
      <c r="N519"/>
      <c r="O519"/>
      <c r="P519"/>
      <c r="Q519"/>
      <c r="R519"/>
      <c r="S519"/>
      <c r="T519"/>
      <c r="U519"/>
      <c r="V519"/>
      <c r="W519"/>
      <c r="X519"/>
      <c r="Y519"/>
      <c r="Z519"/>
      <c r="AA519"/>
      <c r="AB519"/>
      <c r="AC519"/>
      <c r="AD519"/>
    </row>
    <row r="520" spans="1:30" s="10" customFormat="1" ht="45" customHeight="1">
      <c r="A520" s="5"/>
      <c r="B520" s="5"/>
      <c r="C520" s="18">
        <v>517</v>
      </c>
      <c r="D520" s="19" t="s">
        <v>45</v>
      </c>
      <c r="E520" s="20" t="s">
        <v>46</v>
      </c>
      <c r="F520" s="20" t="s">
        <v>46</v>
      </c>
      <c r="G520" s="24" t="str">
        <f t="shared" si="8"/>
        <v>Do</v>
      </c>
      <c r="H520" s="77" t="s">
        <v>603</v>
      </c>
      <c r="I520" s="78">
        <f>0.575-0.019</f>
        <v>0.55599999999999994</v>
      </c>
      <c r="J520" s="11"/>
      <c r="K520" s="78">
        <v>10</v>
      </c>
      <c r="L520"/>
      <c r="M520"/>
      <c r="N520"/>
      <c r="O520"/>
      <c r="P520"/>
      <c r="Q520"/>
      <c r="R520"/>
      <c r="S520"/>
      <c r="T520"/>
      <c r="U520"/>
      <c r="V520"/>
      <c r="W520"/>
      <c r="X520"/>
      <c r="Y520"/>
      <c r="Z520"/>
      <c r="AA520"/>
      <c r="AB520"/>
      <c r="AC520"/>
      <c r="AD520"/>
    </row>
    <row r="521" spans="1:30" s="10" customFormat="1" ht="30" customHeight="1">
      <c r="A521" s="5"/>
      <c r="B521" s="5"/>
      <c r="C521" s="18">
        <v>518</v>
      </c>
      <c r="D521" s="19" t="s">
        <v>45</v>
      </c>
      <c r="E521" s="20" t="s">
        <v>46</v>
      </c>
      <c r="F521" s="20" t="s">
        <v>46</v>
      </c>
      <c r="G521" s="24" t="str">
        <f t="shared" si="8"/>
        <v>Do</v>
      </c>
      <c r="H521" s="77" t="s">
        <v>604</v>
      </c>
      <c r="I521" s="78">
        <v>1</v>
      </c>
      <c r="J521" s="11"/>
      <c r="K521" s="78">
        <v>15</v>
      </c>
      <c r="L521"/>
      <c r="M521"/>
      <c r="N521"/>
      <c r="O521"/>
      <c r="P521"/>
      <c r="Q521"/>
      <c r="R521"/>
      <c r="S521"/>
      <c r="T521"/>
      <c r="U521"/>
      <c r="V521"/>
      <c r="W521"/>
      <c r="X521"/>
      <c r="Y521"/>
      <c r="Z521"/>
      <c r="AA521"/>
      <c r="AB521"/>
      <c r="AC521"/>
      <c r="AD521"/>
    </row>
    <row r="522" spans="1:30" s="10" customFormat="1" ht="30" customHeight="1">
      <c r="A522" s="5"/>
      <c r="B522" s="5"/>
      <c r="C522" s="18">
        <v>519</v>
      </c>
      <c r="D522" s="19" t="s">
        <v>45</v>
      </c>
      <c r="E522" s="20" t="s">
        <v>46</v>
      </c>
      <c r="F522" s="20" t="s">
        <v>46</v>
      </c>
      <c r="G522" s="24" t="str">
        <f t="shared" si="8"/>
        <v>Do</v>
      </c>
      <c r="H522" s="77" t="s">
        <v>605</v>
      </c>
      <c r="I522" s="78">
        <v>3.7</v>
      </c>
      <c r="J522" s="11"/>
      <c r="K522" s="78">
        <v>50</v>
      </c>
      <c r="L522"/>
      <c r="M522"/>
      <c r="N522"/>
      <c r="O522"/>
      <c r="P522"/>
      <c r="Q522"/>
      <c r="R522"/>
      <c r="S522"/>
      <c r="T522"/>
      <c r="U522"/>
      <c r="V522"/>
      <c r="W522"/>
      <c r="X522"/>
      <c r="Y522"/>
      <c r="Z522"/>
      <c r="AA522"/>
      <c r="AB522"/>
      <c r="AC522"/>
      <c r="AD522"/>
    </row>
    <row r="523" spans="1:30" s="10" customFormat="1" ht="45" customHeight="1">
      <c r="A523" s="5"/>
      <c r="B523" s="5"/>
      <c r="C523" s="18">
        <v>520</v>
      </c>
      <c r="D523" s="19" t="s">
        <v>45</v>
      </c>
      <c r="E523" s="20" t="s">
        <v>46</v>
      </c>
      <c r="F523" s="20" t="s">
        <v>46</v>
      </c>
      <c r="G523" s="24" t="str">
        <f t="shared" si="8"/>
        <v>Do</v>
      </c>
      <c r="H523" s="79" t="s">
        <v>606</v>
      </c>
      <c r="I523" s="78">
        <v>3.03</v>
      </c>
      <c r="J523" s="11"/>
      <c r="K523" s="80">
        <v>200</v>
      </c>
      <c r="L523"/>
      <c r="M523"/>
      <c r="N523"/>
      <c r="O523"/>
      <c r="P523"/>
      <c r="Q523"/>
      <c r="R523"/>
      <c r="S523"/>
      <c r="T523"/>
      <c r="U523"/>
      <c r="V523"/>
      <c r="W523"/>
      <c r="X523"/>
      <c r="Y523"/>
      <c r="Z523"/>
      <c r="AA523"/>
      <c r="AB523"/>
      <c r="AC523"/>
      <c r="AD523"/>
    </row>
    <row r="524" spans="1:30" s="10" customFormat="1" ht="60" customHeight="1">
      <c r="A524" s="5"/>
      <c r="B524" s="5"/>
      <c r="C524" s="18">
        <v>521</v>
      </c>
      <c r="D524" s="19" t="s">
        <v>45</v>
      </c>
      <c r="E524" s="20" t="s">
        <v>46</v>
      </c>
      <c r="F524" s="20" t="s">
        <v>46</v>
      </c>
      <c r="G524" s="24" t="str">
        <f t="shared" si="8"/>
        <v>Do</v>
      </c>
      <c r="H524" s="77" t="s">
        <v>607</v>
      </c>
      <c r="I524" s="78">
        <v>0</v>
      </c>
      <c r="J524" s="11"/>
      <c r="K524" s="78">
        <v>30.31</v>
      </c>
      <c r="L524"/>
      <c r="M524"/>
      <c r="N524"/>
      <c r="O524"/>
      <c r="P524"/>
      <c r="Q524"/>
      <c r="R524"/>
      <c r="S524"/>
      <c r="T524"/>
      <c r="U524"/>
      <c r="V524"/>
      <c r="W524"/>
      <c r="X524"/>
      <c r="Y524"/>
      <c r="Z524"/>
      <c r="AA524"/>
      <c r="AB524"/>
      <c r="AC524"/>
      <c r="AD524"/>
    </row>
    <row r="525" spans="1:30" s="10" customFormat="1" ht="30" customHeight="1">
      <c r="A525" s="5"/>
      <c r="B525" s="5"/>
      <c r="C525" s="18">
        <v>522</v>
      </c>
      <c r="D525" s="19" t="s">
        <v>45</v>
      </c>
      <c r="E525" s="20" t="s">
        <v>46</v>
      </c>
      <c r="F525" s="20" t="s">
        <v>46</v>
      </c>
      <c r="G525" s="24" t="str">
        <f t="shared" si="8"/>
        <v>Do</v>
      </c>
      <c r="H525" s="77" t="s">
        <v>608</v>
      </c>
      <c r="I525" s="78">
        <v>0.2</v>
      </c>
      <c r="J525" s="11"/>
      <c r="K525" s="78">
        <v>22</v>
      </c>
      <c r="L525"/>
      <c r="M525"/>
      <c r="N525"/>
      <c r="O525"/>
      <c r="P525"/>
      <c r="Q525"/>
      <c r="R525"/>
      <c r="S525"/>
      <c r="T525"/>
      <c r="U525"/>
      <c r="V525"/>
      <c r="W525"/>
      <c r="X525"/>
      <c r="Y525"/>
      <c r="Z525"/>
      <c r="AA525"/>
      <c r="AB525"/>
      <c r="AC525"/>
      <c r="AD525"/>
    </row>
    <row r="526" spans="1:30" s="10" customFormat="1" ht="45" customHeight="1">
      <c r="A526" s="5"/>
      <c r="B526" s="5"/>
      <c r="C526" s="18">
        <v>523</v>
      </c>
      <c r="D526" s="19" t="s">
        <v>45</v>
      </c>
      <c r="E526" s="20" t="s">
        <v>46</v>
      </c>
      <c r="F526" s="20" t="s">
        <v>46</v>
      </c>
      <c r="G526" s="24" t="str">
        <f t="shared" si="8"/>
        <v>Do</v>
      </c>
      <c r="H526" s="77" t="s">
        <v>609</v>
      </c>
      <c r="I526" s="78">
        <v>0.82499999999999996</v>
      </c>
      <c r="J526" s="11"/>
      <c r="K526" s="78">
        <v>50</v>
      </c>
      <c r="L526"/>
      <c r="M526"/>
      <c r="N526"/>
      <c r="O526"/>
      <c r="P526"/>
      <c r="Q526"/>
      <c r="R526"/>
      <c r="S526"/>
      <c r="T526"/>
      <c r="U526"/>
      <c r="V526"/>
      <c r="W526"/>
      <c r="X526"/>
      <c r="Y526"/>
      <c r="Z526"/>
      <c r="AA526"/>
      <c r="AB526"/>
      <c r="AC526"/>
      <c r="AD526"/>
    </row>
    <row r="527" spans="1:30" s="10" customFormat="1" ht="18.75" customHeight="1">
      <c r="A527" s="5"/>
      <c r="B527" s="5"/>
      <c r="C527" s="18">
        <v>524</v>
      </c>
      <c r="D527" s="19" t="s">
        <v>45</v>
      </c>
      <c r="E527" s="20" t="s">
        <v>46</v>
      </c>
      <c r="F527" s="20" t="s">
        <v>46</v>
      </c>
      <c r="G527" s="24" t="str">
        <f t="shared" si="8"/>
        <v>Do</v>
      </c>
      <c r="H527" s="77" t="s">
        <v>610</v>
      </c>
      <c r="I527" s="78">
        <v>2.1240000000000001</v>
      </c>
      <c r="J527" s="11"/>
      <c r="K527" s="78">
        <v>70</v>
      </c>
      <c r="L527"/>
      <c r="M527"/>
      <c r="N527"/>
      <c r="O527"/>
      <c r="P527"/>
      <c r="Q527"/>
      <c r="R527"/>
      <c r="S527"/>
      <c r="T527"/>
      <c r="U527"/>
      <c r="V527"/>
      <c r="W527"/>
      <c r="X527"/>
      <c r="Y527"/>
      <c r="Z527"/>
      <c r="AA527"/>
      <c r="AB527"/>
      <c r="AC527"/>
      <c r="AD527"/>
    </row>
    <row r="528" spans="1:30" s="10" customFormat="1" ht="30" customHeight="1">
      <c r="A528" s="5"/>
      <c r="B528" s="5"/>
      <c r="C528" s="18">
        <v>525</v>
      </c>
      <c r="D528" s="19" t="s">
        <v>45</v>
      </c>
      <c r="E528" s="20" t="s">
        <v>46</v>
      </c>
      <c r="F528" s="20" t="s">
        <v>46</v>
      </c>
      <c r="G528" s="24" t="str">
        <f t="shared" si="8"/>
        <v>Do</v>
      </c>
      <c r="H528" s="77" t="s">
        <v>611</v>
      </c>
      <c r="I528" s="78">
        <v>2.2999999999999998</v>
      </c>
      <c r="J528" s="11"/>
      <c r="K528" s="78">
        <v>100</v>
      </c>
      <c r="L528"/>
      <c r="M528"/>
      <c r="N528"/>
      <c r="O528"/>
      <c r="P528"/>
      <c r="Q528"/>
      <c r="R528"/>
      <c r="S528"/>
      <c r="T528"/>
      <c r="U528"/>
      <c r="V528"/>
      <c r="W528"/>
      <c r="X528"/>
      <c r="Y528"/>
      <c r="Z528"/>
      <c r="AA528"/>
      <c r="AB528"/>
      <c r="AC528"/>
      <c r="AD528"/>
    </row>
    <row r="529" spans="1:30" s="10" customFormat="1" ht="18.75" customHeight="1">
      <c r="A529" s="5"/>
      <c r="B529" s="5"/>
      <c r="C529" s="18">
        <v>526</v>
      </c>
      <c r="D529" s="19" t="s">
        <v>45</v>
      </c>
      <c r="E529" s="20" t="s">
        <v>46</v>
      </c>
      <c r="F529" s="20" t="s">
        <v>46</v>
      </c>
      <c r="G529" s="24" t="str">
        <f t="shared" si="8"/>
        <v>Do</v>
      </c>
      <c r="H529" s="77" t="s">
        <v>612</v>
      </c>
      <c r="I529" s="78">
        <v>1.9</v>
      </c>
      <c r="J529" s="11"/>
      <c r="K529" s="78">
        <v>100</v>
      </c>
      <c r="L529"/>
      <c r="M529"/>
      <c r="N529"/>
      <c r="O529"/>
      <c r="P529"/>
      <c r="Q529"/>
      <c r="R529"/>
      <c r="S529"/>
      <c r="T529"/>
      <c r="U529"/>
      <c r="V529"/>
      <c r="W529"/>
      <c r="X529"/>
      <c r="Y529"/>
      <c r="Z529"/>
      <c r="AA529"/>
      <c r="AB529"/>
      <c r="AC529"/>
      <c r="AD529"/>
    </row>
    <row r="530" spans="1:30" s="10" customFormat="1" ht="18.75" customHeight="1">
      <c r="A530" s="5"/>
      <c r="B530" s="5"/>
      <c r="C530" s="18">
        <v>527</v>
      </c>
      <c r="D530" s="19" t="s">
        <v>45</v>
      </c>
      <c r="E530" s="20" t="s">
        <v>46</v>
      </c>
      <c r="F530" s="20" t="s">
        <v>46</v>
      </c>
      <c r="G530" s="24" t="str">
        <f t="shared" si="8"/>
        <v>Do</v>
      </c>
      <c r="H530" s="32" t="s">
        <v>613</v>
      </c>
      <c r="I530" s="70">
        <v>0.49</v>
      </c>
      <c r="J530" s="11"/>
      <c r="K530" s="70">
        <v>23.61</v>
      </c>
      <c r="L530"/>
      <c r="M530"/>
      <c r="N530"/>
      <c r="O530"/>
      <c r="P530"/>
      <c r="Q530"/>
      <c r="R530"/>
      <c r="S530"/>
      <c r="T530"/>
      <c r="U530"/>
      <c r="V530"/>
      <c r="W530"/>
      <c r="X530"/>
      <c r="Y530"/>
      <c r="Z530"/>
      <c r="AA530"/>
      <c r="AB530"/>
      <c r="AC530"/>
      <c r="AD530"/>
    </row>
    <row r="531" spans="1:30" s="10" customFormat="1" ht="18.75" customHeight="1">
      <c r="A531" s="5"/>
      <c r="B531" s="5"/>
      <c r="C531" s="18">
        <v>528</v>
      </c>
      <c r="D531" s="19" t="s">
        <v>45</v>
      </c>
      <c r="E531" s="20" t="s">
        <v>46</v>
      </c>
      <c r="F531" s="20" t="s">
        <v>46</v>
      </c>
      <c r="G531" s="24" t="str">
        <f t="shared" si="8"/>
        <v>Do</v>
      </c>
      <c r="H531" s="77" t="s">
        <v>614</v>
      </c>
      <c r="I531" s="78">
        <v>0.61</v>
      </c>
      <c r="J531" s="11"/>
      <c r="K531" s="78">
        <v>40</v>
      </c>
      <c r="L531"/>
      <c r="M531"/>
      <c r="N531"/>
      <c r="O531"/>
      <c r="P531"/>
      <c r="Q531"/>
      <c r="R531"/>
      <c r="S531"/>
      <c r="T531"/>
      <c r="U531"/>
      <c r="V531"/>
      <c r="W531"/>
      <c r="X531"/>
      <c r="Y531"/>
      <c r="Z531"/>
      <c r="AA531"/>
      <c r="AB531"/>
      <c r="AC531"/>
      <c r="AD531"/>
    </row>
    <row r="532" spans="1:30" s="10" customFormat="1" ht="30" customHeight="1">
      <c r="A532" s="5"/>
      <c r="B532" s="5"/>
      <c r="C532" s="18">
        <v>529</v>
      </c>
      <c r="D532" s="19" t="s">
        <v>45</v>
      </c>
      <c r="E532" s="20" t="s">
        <v>46</v>
      </c>
      <c r="F532" s="20" t="s">
        <v>46</v>
      </c>
      <c r="G532" s="24" t="str">
        <f t="shared" si="8"/>
        <v>Do</v>
      </c>
      <c r="H532" s="77" t="s">
        <v>615</v>
      </c>
      <c r="I532" s="78">
        <v>2.4</v>
      </c>
      <c r="J532" s="11"/>
      <c r="K532" s="78">
        <v>150.37</v>
      </c>
      <c r="L532"/>
      <c r="M532"/>
      <c r="N532"/>
      <c r="O532"/>
      <c r="P532"/>
      <c r="Q532"/>
      <c r="R532"/>
      <c r="S532"/>
      <c r="T532"/>
      <c r="U532"/>
      <c r="V532"/>
      <c r="W532"/>
      <c r="X532"/>
      <c r="Y532"/>
      <c r="Z532"/>
      <c r="AA532"/>
      <c r="AB532"/>
      <c r="AC532"/>
      <c r="AD532"/>
    </row>
    <row r="533" spans="1:30" s="10" customFormat="1" ht="45" customHeight="1">
      <c r="A533" s="5"/>
      <c r="B533" s="5"/>
      <c r="C533" s="18">
        <v>530</v>
      </c>
      <c r="D533" s="19" t="s">
        <v>45</v>
      </c>
      <c r="E533" s="20" t="s">
        <v>46</v>
      </c>
      <c r="F533" s="20" t="s">
        <v>46</v>
      </c>
      <c r="G533" s="24" t="str">
        <f t="shared" si="8"/>
        <v>Do</v>
      </c>
      <c r="H533" s="77" t="s">
        <v>616</v>
      </c>
      <c r="I533" s="78">
        <v>1.3</v>
      </c>
      <c r="J533" s="11"/>
      <c r="K533" s="78">
        <v>97.42</v>
      </c>
      <c r="L533"/>
      <c r="M533"/>
      <c r="N533"/>
      <c r="O533"/>
      <c r="P533"/>
      <c r="Q533"/>
      <c r="R533"/>
      <c r="S533"/>
      <c r="T533"/>
      <c r="U533"/>
      <c r="V533"/>
      <c r="W533"/>
      <c r="X533"/>
      <c r="Y533"/>
      <c r="Z533"/>
      <c r="AA533"/>
      <c r="AB533"/>
      <c r="AC533"/>
      <c r="AD533"/>
    </row>
    <row r="534" spans="1:30" s="10" customFormat="1" ht="30" customHeight="1">
      <c r="A534" s="5"/>
      <c r="B534" s="5"/>
      <c r="C534" s="18">
        <v>531</v>
      </c>
      <c r="D534" s="19" t="s">
        <v>45</v>
      </c>
      <c r="E534" s="20" t="s">
        <v>46</v>
      </c>
      <c r="F534" s="20" t="s">
        <v>46</v>
      </c>
      <c r="G534" s="24" t="str">
        <f t="shared" si="8"/>
        <v>Do</v>
      </c>
      <c r="H534" s="77" t="s">
        <v>617</v>
      </c>
      <c r="I534" s="78">
        <v>1.8</v>
      </c>
      <c r="J534" s="11"/>
      <c r="K534" s="78">
        <v>144.97</v>
      </c>
      <c r="L534"/>
      <c r="M534"/>
      <c r="N534"/>
      <c r="O534"/>
      <c r="P534"/>
      <c r="Q534"/>
      <c r="R534"/>
      <c r="S534"/>
      <c r="T534"/>
      <c r="U534"/>
      <c r="V534"/>
      <c r="W534"/>
      <c r="X534"/>
      <c r="Y534"/>
      <c r="Z534"/>
      <c r="AA534"/>
      <c r="AB534"/>
      <c r="AC534"/>
      <c r="AD534"/>
    </row>
    <row r="535" spans="1:30" s="10" customFormat="1" ht="45" customHeight="1">
      <c r="A535" s="5"/>
      <c r="B535" s="5"/>
      <c r="C535" s="18">
        <v>532</v>
      </c>
      <c r="D535" s="19" t="s">
        <v>45</v>
      </c>
      <c r="E535" s="20" t="s">
        <v>46</v>
      </c>
      <c r="F535" s="20" t="s">
        <v>46</v>
      </c>
      <c r="G535" s="24" t="str">
        <f t="shared" si="8"/>
        <v>Do</v>
      </c>
      <c r="H535" s="77" t="s">
        <v>618</v>
      </c>
      <c r="I535" s="78">
        <v>1.17</v>
      </c>
      <c r="J535" s="11"/>
      <c r="K535" s="78">
        <v>67.66</v>
      </c>
      <c r="L535"/>
      <c r="M535"/>
      <c r="N535"/>
      <c r="O535"/>
      <c r="P535"/>
      <c r="Q535"/>
      <c r="R535"/>
      <c r="S535"/>
      <c r="T535"/>
      <c r="U535"/>
      <c r="V535"/>
      <c r="W535"/>
      <c r="X535"/>
      <c r="Y535"/>
      <c r="Z535"/>
      <c r="AA535"/>
      <c r="AB535"/>
      <c r="AC535"/>
      <c r="AD535"/>
    </row>
    <row r="536" spans="1:30" s="10" customFormat="1" ht="45" customHeight="1">
      <c r="A536" s="5"/>
      <c r="B536" s="5"/>
      <c r="C536" s="18">
        <v>533</v>
      </c>
      <c r="D536" s="19" t="s">
        <v>45</v>
      </c>
      <c r="E536" s="20" t="s">
        <v>46</v>
      </c>
      <c r="F536" s="20" t="s">
        <v>46</v>
      </c>
      <c r="G536" s="24" t="str">
        <f t="shared" si="8"/>
        <v>Do</v>
      </c>
      <c r="H536" s="77" t="s">
        <v>619</v>
      </c>
      <c r="I536" s="78">
        <v>2.8</v>
      </c>
      <c r="J536" s="11"/>
      <c r="K536" s="78">
        <v>165.14</v>
      </c>
      <c r="L536"/>
      <c r="M536"/>
      <c r="N536"/>
      <c r="O536"/>
      <c r="P536"/>
      <c r="Q536"/>
      <c r="R536"/>
      <c r="S536"/>
      <c r="T536"/>
      <c r="U536"/>
      <c r="V536"/>
      <c r="W536"/>
      <c r="X536"/>
      <c r="Y536"/>
      <c r="Z536"/>
      <c r="AA536"/>
      <c r="AB536"/>
      <c r="AC536"/>
      <c r="AD536"/>
    </row>
    <row r="537" spans="1:30" s="10" customFormat="1" ht="30" customHeight="1">
      <c r="A537" s="5"/>
      <c r="B537" s="5"/>
      <c r="C537" s="18">
        <v>534</v>
      </c>
      <c r="D537" s="19" t="s">
        <v>45</v>
      </c>
      <c r="E537" s="20" t="s">
        <v>46</v>
      </c>
      <c r="F537" s="20" t="s">
        <v>46</v>
      </c>
      <c r="G537" s="24" t="str">
        <f t="shared" si="8"/>
        <v>Do</v>
      </c>
      <c r="H537" s="77" t="s">
        <v>620</v>
      </c>
      <c r="I537" s="70">
        <v>1.5</v>
      </c>
      <c r="J537" s="11"/>
      <c r="K537" s="70">
        <v>78.87</v>
      </c>
      <c r="L537"/>
      <c r="M537"/>
      <c r="N537"/>
      <c r="O537"/>
      <c r="P537"/>
      <c r="Q537"/>
      <c r="R537"/>
      <c r="S537"/>
      <c r="T537"/>
      <c r="U537"/>
      <c r="V537"/>
      <c r="W537"/>
      <c r="X537"/>
      <c r="Y537"/>
      <c r="Z537"/>
      <c r="AA537"/>
      <c r="AB537"/>
      <c r="AC537"/>
      <c r="AD537"/>
    </row>
    <row r="538" spans="1:30" s="10" customFormat="1" ht="30" customHeight="1">
      <c r="A538" s="5"/>
      <c r="B538" s="5"/>
      <c r="C538" s="18">
        <v>535</v>
      </c>
      <c r="D538" s="19" t="s">
        <v>45</v>
      </c>
      <c r="E538" s="20" t="s">
        <v>46</v>
      </c>
      <c r="F538" s="20" t="s">
        <v>46</v>
      </c>
      <c r="G538" s="24" t="str">
        <f t="shared" si="8"/>
        <v>Do</v>
      </c>
      <c r="H538" s="77" t="s">
        <v>621</v>
      </c>
      <c r="I538" s="78">
        <v>1.9</v>
      </c>
      <c r="J538" s="11"/>
      <c r="K538" s="78">
        <v>50</v>
      </c>
      <c r="L538"/>
      <c r="M538"/>
      <c r="N538"/>
      <c r="O538"/>
      <c r="P538"/>
      <c r="Q538"/>
      <c r="R538"/>
      <c r="S538"/>
      <c r="T538"/>
      <c r="U538"/>
      <c r="V538"/>
      <c r="W538"/>
      <c r="X538"/>
      <c r="Y538"/>
      <c r="Z538"/>
      <c r="AA538"/>
      <c r="AB538"/>
      <c r="AC538"/>
      <c r="AD538"/>
    </row>
    <row r="539" spans="1:30" s="10" customFormat="1" ht="30" customHeight="1">
      <c r="A539" s="5"/>
      <c r="B539" s="5"/>
      <c r="C539" s="18">
        <v>536</v>
      </c>
      <c r="D539" s="19" t="s">
        <v>45</v>
      </c>
      <c r="E539" s="20" t="s">
        <v>46</v>
      </c>
      <c r="F539" s="20" t="s">
        <v>46</v>
      </c>
      <c r="G539" s="24" t="str">
        <f t="shared" si="8"/>
        <v>Do</v>
      </c>
      <c r="H539" s="77" t="s">
        <v>622</v>
      </c>
      <c r="I539" s="78">
        <v>1.5</v>
      </c>
      <c r="J539" s="11"/>
      <c r="K539" s="78">
        <v>25</v>
      </c>
      <c r="L539"/>
      <c r="M539"/>
      <c r="N539"/>
      <c r="O539"/>
      <c r="P539"/>
      <c r="Q539"/>
      <c r="R539"/>
      <c r="S539"/>
      <c r="T539"/>
      <c r="U539"/>
      <c r="V539"/>
      <c r="W539"/>
      <c r="X539"/>
      <c r="Y539"/>
      <c r="Z539"/>
      <c r="AA539"/>
      <c r="AB539"/>
      <c r="AC539"/>
      <c r="AD539"/>
    </row>
    <row r="540" spans="1:30" s="10" customFormat="1" ht="30" customHeight="1">
      <c r="A540" s="5"/>
      <c r="B540" s="5"/>
      <c r="C540" s="18">
        <v>537</v>
      </c>
      <c r="D540" s="19" t="s">
        <v>45</v>
      </c>
      <c r="E540" s="20" t="s">
        <v>46</v>
      </c>
      <c r="F540" s="20" t="s">
        <v>46</v>
      </c>
      <c r="G540" s="24" t="str">
        <f t="shared" si="8"/>
        <v>Do</v>
      </c>
      <c r="H540" s="77" t="s">
        <v>623</v>
      </c>
      <c r="I540" s="78">
        <v>1.2</v>
      </c>
      <c r="J540" s="11"/>
      <c r="K540" s="78">
        <v>25</v>
      </c>
      <c r="L540"/>
      <c r="M540"/>
      <c r="N540"/>
      <c r="O540"/>
      <c r="P540"/>
      <c r="Q540"/>
      <c r="R540"/>
      <c r="S540"/>
      <c r="T540"/>
      <c r="U540"/>
      <c r="V540"/>
      <c r="W540"/>
      <c r="X540"/>
      <c r="Y540"/>
      <c r="Z540"/>
      <c r="AA540"/>
      <c r="AB540"/>
      <c r="AC540"/>
      <c r="AD540"/>
    </row>
    <row r="541" spans="1:30" s="10" customFormat="1" ht="45" customHeight="1">
      <c r="A541" s="5"/>
      <c r="B541" s="5"/>
      <c r="C541" s="18">
        <v>538</v>
      </c>
      <c r="D541" s="19" t="s">
        <v>45</v>
      </c>
      <c r="E541" s="20" t="s">
        <v>46</v>
      </c>
      <c r="F541" s="20" t="s">
        <v>46</v>
      </c>
      <c r="G541" s="24" t="str">
        <f t="shared" si="8"/>
        <v>Do</v>
      </c>
      <c r="H541" s="77" t="s">
        <v>624</v>
      </c>
      <c r="I541" s="78">
        <v>1.2</v>
      </c>
      <c r="J541" s="11"/>
      <c r="K541" s="78">
        <v>25</v>
      </c>
      <c r="L541"/>
      <c r="M541"/>
      <c r="N541"/>
      <c r="O541"/>
      <c r="P541"/>
      <c r="Q541"/>
      <c r="R541"/>
      <c r="S541"/>
      <c r="T541"/>
      <c r="U541"/>
      <c r="V541"/>
      <c r="W541"/>
      <c r="X541"/>
      <c r="Y541"/>
      <c r="Z541"/>
      <c r="AA541"/>
      <c r="AB541"/>
      <c r="AC541"/>
      <c r="AD541"/>
    </row>
    <row r="542" spans="1:30" s="10" customFormat="1" ht="60" customHeight="1">
      <c r="A542" s="5"/>
      <c r="B542" s="5"/>
      <c r="C542" s="18">
        <v>539</v>
      </c>
      <c r="D542" s="19" t="s">
        <v>45</v>
      </c>
      <c r="E542" s="20" t="s">
        <v>46</v>
      </c>
      <c r="F542" s="20" t="s">
        <v>46</v>
      </c>
      <c r="G542" s="24" t="str">
        <f t="shared" si="8"/>
        <v>Do</v>
      </c>
      <c r="H542" s="77" t="s">
        <v>625</v>
      </c>
      <c r="I542" s="78">
        <f>1.093-0.93</f>
        <v>0.16299999999999992</v>
      </c>
      <c r="J542" s="11"/>
      <c r="K542" s="78">
        <v>32.86</v>
      </c>
      <c r="L542"/>
      <c r="M542"/>
      <c r="N542"/>
      <c r="O542"/>
      <c r="P542"/>
      <c r="Q542"/>
      <c r="R542"/>
      <c r="S542"/>
      <c r="T542"/>
      <c r="U542"/>
      <c r="V542"/>
      <c r="W542"/>
      <c r="X542"/>
      <c r="Y542"/>
      <c r="Z542"/>
      <c r="AA542"/>
      <c r="AB542"/>
      <c r="AC542"/>
      <c r="AD542"/>
    </row>
    <row r="543" spans="1:30" s="10" customFormat="1" ht="45" customHeight="1">
      <c r="A543" s="5"/>
      <c r="B543" s="5"/>
      <c r="C543" s="18">
        <v>540</v>
      </c>
      <c r="D543" s="19" t="s">
        <v>45</v>
      </c>
      <c r="E543" s="20" t="s">
        <v>46</v>
      </c>
      <c r="F543" s="20" t="s">
        <v>46</v>
      </c>
      <c r="G543" s="24" t="str">
        <f t="shared" si="8"/>
        <v>Do</v>
      </c>
      <c r="H543" s="77" t="s">
        <v>626</v>
      </c>
      <c r="I543" s="78">
        <v>0</v>
      </c>
      <c r="J543" s="11"/>
      <c r="K543" s="78">
        <v>25</v>
      </c>
      <c r="L543"/>
      <c r="M543"/>
      <c r="N543"/>
      <c r="O543"/>
      <c r="P543"/>
      <c r="Q543"/>
      <c r="R543"/>
      <c r="S543"/>
      <c r="T543"/>
      <c r="U543"/>
      <c r="V543"/>
      <c r="W543"/>
      <c r="X543"/>
      <c r="Y543"/>
      <c r="Z543"/>
      <c r="AA543"/>
      <c r="AB543"/>
      <c r="AC543"/>
      <c r="AD543"/>
    </row>
    <row r="544" spans="1:30" s="10" customFormat="1" ht="45" customHeight="1">
      <c r="A544" s="5"/>
      <c r="B544" s="5"/>
      <c r="C544" s="18">
        <v>541</v>
      </c>
      <c r="D544" s="19" t="s">
        <v>45</v>
      </c>
      <c r="E544" s="20" t="s">
        <v>46</v>
      </c>
      <c r="F544" s="20" t="s">
        <v>46</v>
      </c>
      <c r="G544" s="24" t="str">
        <f t="shared" si="8"/>
        <v>Do</v>
      </c>
      <c r="H544" s="77" t="s">
        <v>627</v>
      </c>
      <c r="I544" s="78">
        <v>0.2</v>
      </c>
      <c r="J544" s="11"/>
      <c r="K544" s="78">
        <v>8</v>
      </c>
      <c r="L544"/>
      <c r="M544"/>
      <c r="N544"/>
      <c r="O544"/>
      <c r="P544"/>
      <c r="Q544"/>
      <c r="R544"/>
      <c r="S544"/>
      <c r="T544"/>
      <c r="U544"/>
      <c r="V544"/>
      <c r="W544"/>
      <c r="X544"/>
      <c r="Y544"/>
      <c r="Z544"/>
      <c r="AA544"/>
      <c r="AB544"/>
      <c r="AC544"/>
      <c r="AD544"/>
    </row>
    <row r="545" spans="1:30" s="10" customFormat="1" ht="18.75" customHeight="1">
      <c r="A545" s="5"/>
      <c r="B545" s="5"/>
      <c r="C545" s="18">
        <v>542</v>
      </c>
      <c r="D545" s="19" t="s">
        <v>45</v>
      </c>
      <c r="E545" s="20" t="s">
        <v>46</v>
      </c>
      <c r="F545" s="20" t="s">
        <v>46</v>
      </c>
      <c r="G545" s="24" t="str">
        <f t="shared" si="8"/>
        <v>Do</v>
      </c>
      <c r="H545" s="77" t="s">
        <v>628</v>
      </c>
      <c r="I545" s="78">
        <v>2</v>
      </c>
      <c r="J545" s="11"/>
      <c r="K545" s="78">
        <v>45</v>
      </c>
      <c r="L545"/>
      <c r="M545"/>
      <c r="N545"/>
      <c r="O545"/>
      <c r="P545"/>
      <c r="Q545"/>
      <c r="R545"/>
      <c r="S545"/>
      <c r="T545"/>
      <c r="U545"/>
      <c r="V545"/>
      <c r="W545"/>
      <c r="X545"/>
      <c r="Y545"/>
      <c r="Z545"/>
      <c r="AA545"/>
      <c r="AB545"/>
      <c r="AC545"/>
      <c r="AD545"/>
    </row>
    <row r="546" spans="1:30" s="10" customFormat="1" ht="45" customHeight="1">
      <c r="A546" s="5"/>
      <c r="B546" s="5"/>
      <c r="C546" s="18">
        <v>543</v>
      </c>
      <c r="D546" s="19" t="s">
        <v>45</v>
      </c>
      <c r="E546" s="20" t="s">
        <v>46</v>
      </c>
      <c r="F546" s="20" t="s">
        <v>46</v>
      </c>
      <c r="G546" s="24" t="str">
        <f t="shared" si="8"/>
        <v>Do</v>
      </c>
      <c r="H546" s="77" t="s">
        <v>629</v>
      </c>
      <c r="I546" s="78">
        <v>2.5</v>
      </c>
      <c r="J546" s="11"/>
      <c r="K546" s="78">
        <v>239</v>
      </c>
      <c r="L546"/>
      <c r="M546"/>
      <c r="N546"/>
      <c r="O546"/>
      <c r="P546"/>
      <c r="Q546"/>
      <c r="R546"/>
      <c r="S546"/>
      <c r="T546"/>
      <c r="U546"/>
      <c r="V546"/>
      <c r="W546"/>
      <c r="X546"/>
      <c r="Y546"/>
      <c r="Z546"/>
      <c r="AA546"/>
      <c r="AB546"/>
      <c r="AC546"/>
      <c r="AD546"/>
    </row>
    <row r="547" spans="1:30" s="10" customFormat="1" ht="30" customHeight="1">
      <c r="A547" s="5"/>
      <c r="B547" s="5"/>
      <c r="C547" s="18">
        <v>544</v>
      </c>
      <c r="D547" s="19" t="s">
        <v>45</v>
      </c>
      <c r="E547" s="20" t="s">
        <v>46</v>
      </c>
      <c r="F547" s="20" t="s">
        <v>46</v>
      </c>
      <c r="G547" s="24" t="str">
        <f t="shared" si="8"/>
        <v>Do</v>
      </c>
      <c r="H547" s="77" t="s">
        <v>630</v>
      </c>
      <c r="I547" s="78">
        <v>0.7</v>
      </c>
      <c r="J547" s="11"/>
      <c r="K547" s="78">
        <v>68</v>
      </c>
      <c r="L547"/>
      <c r="M547"/>
      <c r="N547"/>
      <c r="O547"/>
      <c r="P547"/>
      <c r="Q547"/>
      <c r="R547"/>
      <c r="S547"/>
      <c r="T547"/>
      <c r="U547"/>
      <c r="V547"/>
      <c r="W547"/>
      <c r="X547"/>
      <c r="Y547"/>
      <c r="Z547"/>
      <c r="AA547"/>
      <c r="AB547"/>
      <c r="AC547"/>
      <c r="AD547"/>
    </row>
    <row r="548" spans="1:30" s="10" customFormat="1" ht="60" customHeight="1">
      <c r="A548" s="5"/>
      <c r="B548" s="5"/>
      <c r="C548" s="18">
        <v>545</v>
      </c>
      <c r="D548" s="19" t="s">
        <v>45</v>
      </c>
      <c r="E548" s="20" t="s">
        <v>46</v>
      </c>
      <c r="F548" s="20" t="s">
        <v>46</v>
      </c>
      <c r="G548" s="24" t="str">
        <f t="shared" si="8"/>
        <v>Do</v>
      </c>
      <c r="H548" s="77" t="s">
        <v>631</v>
      </c>
      <c r="I548" s="78">
        <v>1.5</v>
      </c>
      <c r="J548" s="11"/>
      <c r="K548" s="78">
        <v>137</v>
      </c>
      <c r="L548"/>
      <c r="M548"/>
      <c r="N548"/>
      <c r="O548"/>
      <c r="P548"/>
      <c r="Q548"/>
      <c r="R548"/>
      <c r="S548"/>
      <c r="T548"/>
      <c r="U548"/>
      <c r="V548"/>
      <c r="W548"/>
      <c r="X548"/>
      <c r="Y548"/>
      <c r="Z548"/>
      <c r="AA548"/>
      <c r="AB548"/>
      <c r="AC548"/>
      <c r="AD548"/>
    </row>
    <row r="549" spans="1:30" s="10" customFormat="1" ht="45.75" customHeight="1">
      <c r="A549" s="5"/>
      <c r="B549" s="5"/>
      <c r="C549" s="18">
        <v>546</v>
      </c>
      <c r="D549" s="19" t="s">
        <v>45</v>
      </c>
      <c r="E549" s="20" t="s">
        <v>46</v>
      </c>
      <c r="F549" s="20" t="s">
        <v>46</v>
      </c>
      <c r="G549" s="24" t="str">
        <f t="shared" si="8"/>
        <v>Do</v>
      </c>
      <c r="H549" s="77" t="s">
        <v>632</v>
      </c>
      <c r="I549" s="78">
        <v>2.4620000000000002</v>
      </c>
      <c r="J549" s="11"/>
      <c r="K549" s="78">
        <v>197.55</v>
      </c>
      <c r="L549"/>
      <c r="M549"/>
      <c r="N549"/>
      <c r="O549"/>
      <c r="P549"/>
      <c r="Q549"/>
      <c r="R549"/>
      <c r="S549"/>
      <c r="T549"/>
      <c r="U549"/>
      <c r="V549"/>
      <c r="W549"/>
      <c r="X549"/>
      <c r="Y549"/>
      <c r="Z549"/>
      <c r="AA549"/>
      <c r="AB549"/>
      <c r="AC549"/>
      <c r="AD549"/>
    </row>
    <row r="550" spans="1:30" s="10" customFormat="1" ht="30" customHeight="1">
      <c r="A550" s="5"/>
      <c r="B550" s="5"/>
      <c r="C550" s="18">
        <v>547</v>
      </c>
      <c r="D550" s="19" t="s">
        <v>45</v>
      </c>
      <c r="E550" s="20" t="s">
        <v>46</v>
      </c>
      <c r="F550" s="20" t="s">
        <v>46</v>
      </c>
      <c r="G550" s="24" t="str">
        <f t="shared" si="8"/>
        <v>Do</v>
      </c>
      <c r="H550" s="77" t="s">
        <v>633</v>
      </c>
      <c r="I550" s="78">
        <v>1.3</v>
      </c>
      <c r="J550" s="11"/>
      <c r="K550" s="78">
        <v>75</v>
      </c>
      <c r="L550"/>
      <c r="M550"/>
      <c r="N550"/>
      <c r="O550"/>
      <c r="P550"/>
      <c r="Q550"/>
      <c r="R550"/>
      <c r="S550"/>
      <c r="T550"/>
      <c r="U550"/>
      <c r="V550"/>
      <c r="W550"/>
      <c r="X550"/>
      <c r="Y550"/>
      <c r="Z550"/>
      <c r="AA550"/>
      <c r="AB550"/>
      <c r="AC550"/>
      <c r="AD550"/>
    </row>
    <row r="551" spans="1:30" s="10" customFormat="1" ht="45" customHeight="1">
      <c r="A551" s="5"/>
      <c r="B551" s="5"/>
      <c r="C551" s="18">
        <v>548</v>
      </c>
      <c r="D551" s="19" t="s">
        <v>45</v>
      </c>
      <c r="E551" s="20" t="s">
        <v>46</v>
      </c>
      <c r="F551" s="20" t="s">
        <v>46</v>
      </c>
      <c r="G551" s="24" t="str">
        <f t="shared" si="8"/>
        <v>Do</v>
      </c>
      <c r="H551" s="77" t="s">
        <v>634</v>
      </c>
      <c r="I551" s="78">
        <f>16.235-14.131</f>
        <v>2.1039999999999992</v>
      </c>
      <c r="J551" s="11"/>
      <c r="K551" s="78">
        <v>33.51</v>
      </c>
      <c r="L551"/>
      <c r="M551"/>
      <c r="N551"/>
      <c r="O551"/>
      <c r="P551"/>
      <c r="Q551"/>
      <c r="R551"/>
      <c r="S551"/>
      <c r="T551"/>
      <c r="U551"/>
      <c r="V551"/>
      <c r="W551"/>
      <c r="X551"/>
      <c r="Y551"/>
      <c r="Z551"/>
      <c r="AA551"/>
      <c r="AB551"/>
      <c r="AC551"/>
      <c r="AD551"/>
    </row>
    <row r="552" spans="1:30" s="10" customFormat="1" ht="45" customHeight="1">
      <c r="A552" s="5"/>
      <c r="B552" s="5"/>
      <c r="C552" s="18">
        <v>549</v>
      </c>
      <c r="D552" s="19" t="s">
        <v>45</v>
      </c>
      <c r="E552" s="20" t="s">
        <v>46</v>
      </c>
      <c r="F552" s="20" t="s">
        <v>46</v>
      </c>
      <c r="G552" s="24" t="str">
        <f t="shared" si="8"/>
        <v>Do</v>
      </c>
      <c r="H552" s="77" t="s">
        <v>635</v>
      </c>
      <c r="I552" s="78">
        <v>1</v>
      </c>
      <c r="J552" s="11"/>
      <c r="K552" s="78">
        <v>80</v>
      </c>
      <c r="L552"/>
      <c r="M552"/>
      <c r="N552"/>
      <c r="O552"/>
      <c r="P552"/>
      <c r="Q552"/>
      <c r="R552"/>
      <c r="S552"/>
      <c r="T552"/>
      <c r="U552"/>
      <c r="V552"/>
      <c r="W552"/>
      <c r="X552"/>
      <c r="Y552"/>
      <c r="Z552"/>
      <c r="AA552"/>
      <c r="AB552"/>
      <c r="AC552"/>
      <c r="AD552"/>
    </row>
    <row r="553" spans="1:30" s="10" customFormat="1" ht="30" customHeight="1">
      <c r="A553" s="5"/>
      <c r="B553" s="5"/>
      <c r="C553" s="18">
        <v>550</v>
      </c>
      <c r="D553" s="19" t="s">
        <v>45</v>
      </c>
      <c r="E553" s="20" t="s">
        <v>46</v>
      </c>
      <c r="F553" s="20" t="s">
        <v>46</v>
      </c>
      <c r="G553" s="24" t="str">
        <f t="shared" si="8"/>
        <v>Do</v>
      </c>
      <c r="H553" s="77" t="s">
        <v>636</v>
      </c>
      <c r="I553" s="78">
        <v>0</v>
      </c>
      <c r="J553" s="11"/>
      <c r="K553" s="78">
        <v>100</v>
      </c>
      <c r="L553"/>
      <c r="M553"/>
      <c r="N553"/>
      <c r="O553"/>
      <c r="P553"/>
      <c r="Q553"/>
      <c r="R553"/>
      <c r="S553"/>
      <c r="T553"/>
      <c r="U553"/>
      <c r="V553"/>
      <c r="W553"/>
      <c r="X553"/>
      <c r="Y553"/>
      <c r="Z553"/>
      <c r="AA553"/>
      <c r="AB553"/>
      <c r="AC553"/>
      <c r="AD553"/>
    </row>
    <row r="554" spans="1:30" s="10" customFormat="1" ht="30" customHeight="1">
      <c r="A554" s="5"/>
      <c r="B554" s="5"/>
      <c r="C554" s="18">
        <v>551</v>
      </c>
      <c r="D554" s="19" t="s">
        <v>45</v>
      </c>
      <c r="E554" s="20" t="s">
        <v>46</v>
      </c>
      <c r="F554" s="20" t="s">
        <v>46</v>
      </c>
      <c r="G554" s="24" t="str">
        <f t="shared" si="8"/>
        <v>Do</v>
      </c>
      <c r="H554" s="77" t="s">
        <v>637</v>
      </c>
      <c r="I554" s="78">
        <v>0.9</v>
      </c>
      <c r="J554" s="11"/>
      <c r="K554" s="78">
        <v>72</v>
      </c>
      <c r="L554"/>
      <c r="M554"/>
      <c r="N554"/>
      <c r="O554"/>
      <c r="P554"/>
      <c r="Q554"/>
      <c r="R554"/>
      <c r="S554"/>
      <c r="T554"/>
      <c r="U554"/>
      <c r="V554"/>
      <c r="W554"/>
      <c r="X554"/>
      <c r="Y554"/>
      <c r="Z554"/>
      <c r="AA554"/>
      <c r="AB554"/>
      <c r="AC554"/>
      <c r="AD554"/>
    </row>
    <row r="555" spans="1:30" s="10" customFormat="1" ht="45" customHeight="1">
      <c r="A555" s="5"/>
      <c r="B555" s="5"/>
      <c r="C555" s="18">
        <v>552</v>
      </c>
      <c r="D555" s="19" t="s">
        <v>45</v>
      </c>
      <c r="E555" s="20" t="s">
        <v>46</v>
      </c>
      <c r="F555" s="20" t="s">
        <v>46</v>
      </c>
      <c r="G555" s="24" t="str">
        <f t="shared" si="8"/>
        <v>Do</v>
      </c>
      <c r="H555" s="77" t="s">
        <v>638</v>
      </c>
      <c r="I555" s="78">
        <v>1</v>
      </c>
      <c r="J555" s="11"/>
      <c r="K555" s="78">
        <v>150</v>
      </c>
      <c r="L555"/>
      <c r="M555"/>
      <c r="N555"/>
      <c r="O555"/>
      <c r="P555"/>
      <c r="Q555"/>
      <c r="R555"/>
      <c r="S555"/>
      <c r="T555"/>
      <c r="U555"/>
      <c r="V555"/>
      <c r="W555"/>
      <c r="X555"/>
      <c r="Y555"/>
      <c r="Z555"/>
      <c r="AA555"/>
      <c r="AB555"/>
      <c r="AC555"/>
      <c r="AD555"/>
    </row>
    <row r="556" spans="1:30" s="10" customFormat="1" ht="45" customHeight="1">
      <c r="A556" s="5"/>
      <c r="B556" s="5"/>
      <c r="C556" s="18">
        <v>553</v>
      </c>
      <c r="D556" s="19" t="s">
        <v>45</v>
      </c>
      <c r="E556" s="20" t="s">
        <v>46</v>
      </c>
      <c r="F556" s="20" t="s">
        <v>46</v>
      </c>
      <c r="G556" s="24" t="str">
        <f t="shared" si="8"/>
        <v>Do</v>
      </c>
      <c r="H556" s="77" t="s">
        <v>639</v>
      </c>
      <c r="I556" s="78">
        <v>2</v>
      </c>
      <c r="J556" s="11"/>
      <c r="K556" s="78">
        <v>185</v>
      </c>
      <c r="L556"/>
      <c r="M556"/>
      <c r="N556"/>
      <c r="O556"/>
      <c r="P556"/>
      <c r="Q556"/>
      <c r="R556"/>
      <c r="S556"/>
      <c r="T556"/>
      <c r="U556"/>
      <c r="V556"/>
      <c r="W556"/>
      <c r="X556"/>
      <c r="Y556"/>
      <c r="Z556"/>
      <c r="AA556"/>
      <c r="AB556"/>
      <c r="AC556"/>
      <c r="AD556"/>
    </row>
    <row r="557" spans="1:30" s="10" customFormat="1" ht="45" customHeight="1">
      <c r="A557" s="5"/>
      <c r="B557" s="5"/>
      <c r="C557" s="18">
        <v>554</v>
      </c>
      <c r="D557" s="19" t="s">
        <v>45</v>
      </c>
      <c r="E557" s="20" t="s">
        <v>46</v>
      </c>
      <c r="F557" s="20" t="s">
        <v>46</v>
      </c>
      <c r="G557" s="24" t="str">
        <f t="shared" si="8"/>
        <v>Do</v>
      </c>
      <c r="H557" s="77" t="s">
        <v>640</v>
      </c>
      <c r="I557" s="78">
        <v>1.2</v>
      </c>
      <c r="J557" s="11"/>
      <c r="K557" s="78">
        <v>125</v>
      </c>
      <c r="L557"/>
      <c r="M557"/>
      <c r="N557"/>
      <c r="O557"/>
      <c r="P557"/>
      <c r="Q557"/>
      <c r="R557"/>
      <c r="S557"/>
      <c r="T557"/>
      <c r="U557"/>
      <c r="V557"/>
      <c r="W557"/>
      <c r="X557"/>
      <c r="Y557"/>
      <c r="Z557"/>
      <c r="AA557"/>
      <c r="AB557"/>
      <c r="AC557"/>
      <c r="AD557"/>
    </row>
    <row r="558" spans="1:30" s="10" customFormat="1" ht="45" customHeight="1">
      <c r="A558" s="5"/>
      <c r="B558" s="5"/>
      <c r="C558" s="18">
        <v>555</v>
      </c>
      <c r="D558" s="19" t="s">
        <v>45</v>
      </c>
      <c r="E558" s="20" t="s">
        <v>46</v>
      </c>
      <c r="F558" s="20" t="s">
        <v>46</v>
      </c>
      <c r="G558" s="24" t="str">
        <f t="shared" si="8"/>
        <v>Do</v>
      </c>
      <c r="H558" s="77" t="s">
        <v>641</v>
      </c>
      <c r="I558" s="78">
        <f>2.95-0.63</f>
        <v>2.3200000000000003</v>
      </c>
      <c r="J558" s="11"/>
      <c r="K558" s="78">
        <v>260</v>
      </c>
      <c r="L558"/>
      <c r="M558"/>
      <c r="N558"/>
      <c r="O558"/>
      <c r="P558"/>
      <c r="Q558"/>
      <c r="R558"/>
      <c r="S558"/>
      <c r="T558"/>
      <c r="U558"/>
      <c r="V558"/>
      <c r="W558"/>
      <c r="X558"/>
      <c r="Y558"/>
      <c r="Z558"/>
      <c r="AA558"/>
      <c r="AB558"/>
      <c r="AC558"/>
      <c r="AD558"/>
    </row>
    <row r="559" spans="1:30" s="10" customFormat="1" ht="45" customHeight="1">
      <c r="A559" s="5"/>
      <c r="B559" s="5"/>
      <c r="C559" s="18">
        <v>556</v>
      </c>
      <c r="D559" s="19" t="s">
        <v>45</v>
      </c>
      <c r="E559" s="20" t="s">
        <v>46</v>
      </c>
      <c r="F559" s="20" t="s">
        <v>46</v>
      </c>
      <c r="G559" s="24" t="str">
        <f t="shared" si="8"/>
        <v>Do</v>
      </c>
      <c r="H559" s="77" t="s">
        <v>642</v>
      </c>
      <c r="I559" s="78">
        <v>1</v>
      </c>
      <c r="J559" s="11"/>
      <c r="K559" s="78">
        <v>170</v>
      </c>
      <c r="L559"/>
      <c r="M559"/>
      <c r="N559"/>
      <c r="O559"/>
      <c r="P559"/>
      <c r="Q559"/>
      <c r="R559"/>
      <c r="S559"/>
      <c r="T559"/>
      <c r="U559"/>
      <c r="V559"/>
      <c r="W559"/>
      <c r="X559"/>
      <c r="Y559"/>
      <c r="Z559"/>
      <c r="AA559"/>
      <c r="AB559"/>
      <c r="AC559"/>
      <c r="AD559"/>
    </row>
    <row r="560" spans="1:30" s="10" customFormat="1" ht="45" customHeight="1">
      <c r="A560" s="5"/>
      <c r="B560" s="5"/>
      <c r="C560" s="18">
        <v>557</v>
      </c>
      <c r="D560" s="19" t="s">
        <v>45</v>
      </c>
      <c r="E560" s="20" t="s">
        <v>46</v>
      </c>
      <c r="F560" s="20" t="s">
        <v>46</v>
      </c>
      <c r="G560" s="24" t="str">
        <f t="shared" si="8"/>
        <v>Do</v>
      </c>
      <c r="H560" s="77" t="s">
        <v>643</v>
      </c>
      <c r="I560" s="78">
        <v>0.14000000000000001</v>
      </c>
      <c r="J560" s="11"/>
      <c r="K560" s="78">
        <v>9.16</v>
      </c>
      <c r="L560"/>
      <c r="M560"/>
      <c r="N560"/>
      <c r="O560"/>
      <c r="P560"/>
      <c r="Q560"/>
      <c r="R560"/>
      <c r="S560"/>
      <c r="T560"/>
      <c r="U560"/>
      <c r="V560"/>
      <c r="W560"/>
      <c r="X560"/>
      <c r="Y560"/>
      <c r="Z560"/>
      <c r="AA560"/>
      <c r="AB560"/>
      <c r="AC560"/>
      <c r="AD560"/>
    </row>
    <row r="561" spans="1:30" s="10" customFormat="1" ht="30" customHeight="1">
      <c r="A561" s="5"/>
      <c r="B561" s="5"/>
      <c r="C561" s="18">
        <v>558</v>
      </c>
      <c r="D561" s="19" t="s">
        <v>45</v>
      </c>
      <c r="E561" s="20" t="s">
        <v>46</v>
      </c>
      <c r="F561" s="20" t="s">
        <v>46</v>
      </c>
      <c r="G561" s="24" t="str">
        <f t="shared" si="8"/>
        <v>Do</v>
      </c>
      <c r="H561" s="77" t="s">
        <v>644</v>
      </c>
      <c r="I561" s="78"/>
      <c r="J561" s="11" t="s">
        <v>645</v>
      </c>
      <c r="K561" s="78">
        <v>60</v>
      </c>
      <c r="L561"/>
      <c r="M561"/>
      <c r="N561"/>
      <c r="O561"/>
      <c r="P561"/>
      <c r="Q561"/>
      <c r="R561"/>
      <c r="S561"/>
      <c r="T561"/>
      <c r="U561"/>
      <c r="V561"/>
      <c r="W561"/>
      <c r="X561"/>
      <c r="Y561"/>
      <c r="Z561"/>
      <c r="AA561"/>
      <c r="AB561"/>
      <c r="AC561"/>
      <c r="AD561"/>
    </row>
    <row r="562" spans="1:30" s="10" customFormat="1" ht="75" customHeight="1">
      <c r="A562" s="5"/>
      <c r="B562" s="5"/>
      <c r="C562" s="18">
        <v>559</v>
      </c>
      <c r="D562" s="19" t="s">
        <v>45</v>
      </c>
      <c r="E562" s="20" t="s">
        <v>46</v>
      </c>
      <c r="F562" s="20" t="s">
        <v>46</v>
      </c>
      <c r="G562" s="24" t="str">
        <f t="shared" si="8"/>
        <v>Do</v>
      </c>
      <c r="H562" s="77" t="s">
        <v>646</v>
      </c>
      <c r="I562" s="78">
        <v>0</v>
      </c>
      <c r="J562" s="11"/>
      <c r="K562" s="78">
        <v>150</v>
      </c>
      <c r="L562"/>
      <c r="M562"/>
      <c r="N562"/>
      <c r="O562"/>
      <c r="P562"/>
      <c r="Q562"/>
      <c r="R562"/>
      <c r="S562"/>
      <c r="T562"/>
      <c r="U562"/>
      <c r="V562"/>
      <c r="W562"/>
      <c r="X562"/>
      <c r="Y562"/>
      <c r="Z562"/>
      <c r="AA562"/>
      <c r="AB562"/>
      <c r="AC562"/>
      <c r="AD562"/>
    </row>
    <row r="563" spans="1:30" s="10" customFormat="1" ht="45" customHeight="1">
      <c r="A563" s="5"/>
      <c r="B563" s="5"/>
      <c r="C563" s="18">
        <v>560</v>
      </c>
      <c r="D563" s="19" t="s">
        <v>45</v>
      </c>
      <c r="E563" s="20" t="s">
        <v>46</v>
      </c>
      <c r="F563" s="20" t="s">
        <v>46</v>
      </c>
      <c r="G563" s="24" t="str">
        <f t="shared" si="8"/>
        <v>Do</v>
      </c>
      <c r="H563" s="77" t="s">
        <v>647</v>
      </c>
      <c r="I563" s="78">
        <v>1.29</v>
      </c>
      <c r="J563" s="11"/>
      <c r="K563" s="78">
        <v>120</v>
      </c>
      <c r="L563"/>
      <c r="M563"/>
      <c r="N563"/>
      <c r="O563"/>
      <c r="P563"/>
      <c r="Q563"/>
      <c r="R563"/>
      <c r="S563"/>
      <c r="T563"/>
      <c r="U563"/>
      <c r="V563"/>
      <c r="W563"/>
      <c r="X563"/>
      <c r="Y563"/>
      <c r="Z563"/>
      <c r="AA563"/>
      <c r="AB563"/>
      <c r="AC563"/>
      <c r="AD563"/>
    </row>
    <row r="564" spans="1:30" s="10" customFormat="1" ht="45" customHeight="1">
      <c r="A564" s="5"/>
      <c r="B564" s="5"/>
      <c r="C564" s="18">
        <v>561</v>
      </c>
      <c r="D564" s="19" t="s">
        <v>45</v>
      </c>
      <c r="E564" s="20" t="s">
        <v>46</v>
      </c>
      <c r="F564" s="20" t="s">
        <v>46</v>
      </c>
      <c r="G564" s="24" t="str">
        <f t="shared" si="8"/>
        <v>Do</v>
      </c>
      <c r="H564" s="77" t="s">
        <v>648</v>
      </c>
      <c r="I564" s="78">
        <v>1.6</v>
      </c>
      <c r="J564" s="11"/>
      <c r="K564" s="78">
        <v>150</v>
      </c>
      <c r="L564"/>
      <c r="M564"/>
      <c r="N564"/>
      <c r="O564"/>
      <c r="P564"/>
      <c r="Q564"/>
      <c r="R564"/>
      <c r="S564"/>
      <c r="T564"/>
      <c r="U564"/>
      <c r="V564"/>
      <c r="W564"/>
      <c r="X564"/>
      <c r="Y564"/>
      <c r="Z564"/>
      <c r="AA564"/>
      <c r="AB564"/>
      <c r="AC564"/>
      <c r="AD564"/>
    </row>
    <row r="565" spans="1:30" s="10" customFormat="1" ht="60" customHeight="1">
      <c r="A565" s="5"/>
      <c r="B565" s="5"/>
      <c r="C565" s="18">
        <v>562</v>
      </c>
      <c r="D565" s="19" t="s">
        <v>45</v>
      </c>
      <c r="E565" s="20" t="s">
        <v>46</v>
      </c>
      <c r="F565" s="20" t="s">
        <v>46</v>
      </c>
      <c r="G565" s="24" t="str">
        <f t="shared" si="8"/>
        <v>Do</v>
      </c>
      <c r="H565" s="77" t="s">
        <v>649</v>
      </c>
      <c r="I565" s="78">
        <v>0</v>
      </c>
      <c r="J565" s="11"/>
      <c r="K565" s="78">
        <v>70</v>
      </c>
      <c r="L565"/>
      <c r="M565"/>
      <c r="N565"/>
      <c r="O565"/>
      <c r="P565"/>
      <c r="Q565"/>
      <c r="R565"/>
      <c r="S565"/>
      <c r="T565"/>
      <c r="U565"/>
      <c r="V565"/>
      <c r="W565"/>
      <c r="X565"/>
      <c r="Y565"/>
      <c r="Z565"/>
      <c r="AA565"/>
      <c r="AB565"/>
      <c r="AC565"/>
      <c r="AD565"/>
    </row>
    <row r="566" spans="1:30" s="10" customFormat="1" ht="45" customHeight="1">
      <c r="A566" s="5"/>
      <c r="B566" s="5"/>
      <c r="C566" s="18">
        <v>563</v>
      </c>
      <c r="D566" s="19" t="s">
        <v>45</v>
      </c>
      <c r="E566" s="20" t="s">
        <v>46</v>
      </c>
      <c r="F566" s="20" t="s">
        <v>46</v>
      </c>
      <c r="G566" s="24" t="str">
        <f t="shared" si="8"/>
        <v>Do</v>
      </c>
      <c r="H566" s="77" t="s">
        <v>650</v>
      </c>
      <c r="I566" s="78">
        <f>2.025-0.225</f>
        <v>1.7999999999999998</v>
      </c>
      <c r="J566" s="11"/>
      <c r="K566" s="78">
        <v>198</v>
      </c>
      <c r="L566"/>
      <c r="M566"/>
      <c r="N566"/>
      <c r="O566"/>
      <c r="P566"/>
      <c r="Q566"/>
      <c r="R566"/>
      <c r="S566"/>
      <c r="T566"/>
      <c r="U566"/>
      <c r="V566"/>
      <c r="W566"/>
      <c r="X566"/>
      <c r="Y566"/>
      <c r="Z566"/>
      <c r="AA566"/>
      <c r="AB566"/>
      <c r="AC566"/>
      <c r="AD566"/>
    </row>
    <row r="567" spans="1:30" s="10" customFormat="1" ht="45" customHeight="1">
      <c r="A567" s="5"/>
      <c r="B567" s="5"/>
      <c r="C567" s="18">
        <v>564</v>
      </c>
      <c r="D567" s="19" t="s">
        <v>45</v>
      </c>
      <c r="E567" s="20" t="s">
        <v>46</v>
      </c>
      <c r="F567" s="20" t="s">
        <v>46</v>
      </c>
      <c r="G567" s="24" t="str">
        <f t="shared" si="8"/>
        <v>Do</v>
      </c>
      <c r="H567" s="77" t="s">
        <v>651</v>
      </c>
      <c r="I567" s="78">
        <v>4.12</v>
      </c>
      <c r="J567" s="11"/>
      <c r="K567" s="78">
        <v>200</v>
      </c>
      <c r="L567"/>
      <c r="M567"/>
      <c r="N567"/>
      <c r="O567"/>
      <c r="P567"/>
      <c r="Q567"/>
      <c r="R567"/>
      <c r="S567"/>
      <c r="T567"/>
      <c r="U567"/>
      <c r="V567"/>
      <c r="W567"/>
      <c r="X567"/>
      <c r="Y567"/>
      <c r="Z567"/>
      <c r="AA567"/>
      <c r="AB567"/>
      <c r="AC567"/>
      <c r="AD567"/>
    </row>
    <row r="568" spans="1:30" s="10" customFormat="1" ht="30" customHeight="1">
      <c r="A568" s="5"/>
      <c r="B568" s="5"/>
      <c r="C568" s="18">
        <v>565</v>
      </c>
      <c r="D568" s="19" t="s">
        <v>45</v>
      </c>
      <c r="E568" s="20" t="s">
        <v>46</v>
      </c>
      <c r="F568" s="20" t="s">
        <v>46</v>
      </c>
      <c r="G568" s="24" t="str">
        <f t="shared" si="8"/>
        <v>Do</v>
      </c>
      <c r="H568" s="77" t="s">
        <v>652</v>
      </c>
      <c r="I568" s="78">
        <f>7.3-1.41</f>
        <v>5.89</v>
      </c>
      <c r="J568" s="11"/>
      <c r="K568" s="78">
        <v>120</v>
      </c>
      <c r="L568"/>
      <c r="M568"/>
      <c r="N568"/>
      <c r="O568"/>
      <c r="P568"/>
      <c r="Q568"/>
      <c r="R568"/>
      <c r="S568"/>
      <c r="T568"/>
      <c r="U568"/>
      <c r="V568"/>
      <c r="W568"/>
      <c r="X568"/>
      <c r="Y568"/>
      <c r="Z568"/>
      <c r="AA568"/>
      <c r="AB568"/>
      <c r="AC568"/>
      <c r="AD568"/>
    </row>
    <row r="569" spans="1:30" s="10" customFormat="1" ht="30" customHeight="1">
      <c r="A569" s="5"/>
      <c r="B569" s="5"/>
      <c r="C569" s="18">
        <v>566</v>
      </c>
      <c r="D569" s="19" t="s">
        <v>45</v>
      </c>
      <c r="E569" s="20" t="s">
        <v>46</v>
      </c>
      <c r="F569" s="20" t="s">
        <v>46</v>
      </c>
      <c r="G569" s="24" t="str">
        <f t="shared" si="8"/>
        <v>Do</v>
      </c>
      <c r="H569" s="77" t="s">
        <v>653</v>
      </c>
      <c r="I569" s="78">
        <v>3</v>
      </c>
      <c r="J569" s="11"/>
      <c r="K569" s="78">
        <v>120</v>
      </c>
      <c r="L569"/>
      <c r="M569"/>
      <c r="N569"/>
      <c r="O569"/>
      <c r="P569"/>
      <c r="Q569"/>
      <c r="R569"/>
      <c r="S569"/>
      <c r="T569"/>
      <c r="U569"/>
      <c r="V569"/>
      <c r="W569"/>
      <c r="X569"/>
      <c r="Y569"/>
      <c r="Z569"/>
      <c r="AA569"/>
      <c r="AB569"/>
      <c r="AC569"/>
      <c r="AD569"/>
    </row>
    <row r="570" spans="1:30" s="10" customFormat="1" ht="60" customHeight="1">
      <c r="A570" s="5"/>
      <c r="B570" s="5"/>
      <c r="C570" s="18">
        <v>567</v>
      </c>
      <c r="D570" s="19" t="s">
        <v>45</v>
      </c>
      <c r="E570" s="20" t="s">
        <v>46</v>
      </c>
      <c r="F570" s="20" t="s">
        <v>46</v>
      </c>
      <c r="G570" s="24" t="str">
        <f t="shared" si="8"/>
        <v>Do</v>
      </c>
      <c r="H570" s="77" t="s">
        <v>654</v>
      </c>
      <c r="I570" s="78">
        <v>0.38500000000000001</v>
      </c>
      <c r="J570" s="11"/>
      <c r="K570" s="78">
        <v>11.55</v>
      </c>
      <c r="L570"/>
      <c r="M570"/>
      <c r="N570"/>
      <c r="O570"/>
      <c r="P570"/>
      <c r="Q570"/>
      <c r="R570"/>
      <c r="S570"/>
      <c r="T570"/>
      <c r="U570"/>
      <c r="V570"/>
      <c r="W570"/>
      <c r="X570"/>
      <c r="Y570"/>
      <c r="Z570"/>
      <c r="AA570"/>
      <c r="AB570"/>
      <c r="AC570"/>
      <c r="AD570"/>
    </row>
    <row r="571" spans="1:30" s="10" customFormat="1" ht="45" customHeight="1">
      <c r="A571" s="5"/>
      <c r="B571" s="5"/>
      <c r="C571" s="18">
        <v>568</v>
      </c>
      <c r="D571" s="19" t="s">
        <v>45</v>
      </c>
      <c r="E571" s="20" t="s">
        <v>46</v>
      </c>
      <c r="F571" s="20" t="s">
        <v>46</v>
      </c>
      <c r="G571" s="24" t="str">
        <f t="shared" si="8"/>
        <v>Do</v>
      </c>
      <c r="H571" s="77" t="s">
        <v>655</v>
      </c>
      <c r="I571" s="78">
        <v>0</v>
      </c>
      <c r="J571" s="11"/>
      <c r="K571" s="78">
        <v>37.1</v>
      </c>
      <c r="L571"/>
      <c r="M571"/>
      <c r="N571"/>
      <c r="O571"/>
      <c r="P571"/>
      <c r="Q571"/>
      <c r="R571"/>
      <c r="S571"/>
      <c r="T571"/>
      <c r="U571"/>
      <c r="V571"/>
      <c r="W571"/>
      <c r="X571"/>
      <c r="Y571"/>
      <c r="Z571"/>
      <c r="AA571"/>
      <c r="AB571"/>
      <c r="AC571"/>
      <c r="AD571"/>
    </row>
    <row r="572" spans="1:30" s="10" customFormat="1" ht="30" customHeight="1">
      <c r="A572" s="5"/>
      <c r="B572" s="5"/>
      <c r="C572" s="18">
        <v>569</v>
      </c>
      <c r="D572" s="19" t="s">
        <v>45</v>
      </c>
      <c r="E572" s="20" t="s">
        <v>46</v>
      </c>
      <c r="F572" s="20" t="s">
        <v>46</v>
      </c>
      <c r="G572" s="24" t="str">
        <f t="shared" si="8"/>
        <v>Do</v>
      </c>
      <c r="H572" s="77" t="s">
        <v>656</v>
      </c>
      <c r="I572" s="78">
        <v>0</v>
      </c>
      <c r="J572" s="11"/>
      <c r="K572" s="78">
        <v>17.850000000000001</v>
      </c>
      <c r="L572"/>
      <c r="M572"/>
      <c r="N572"/>
      <c r="O572"/>
      <c r="P572"/>
      <c r="Q572"/>
      <c r="R572"/>
      <c r="S572"/>
      <c r="T572"/>
      <c r="U572"/>
      <c r="V572"/>
      <c r="W572"/>
      <c r="X572"/>
      <c r="Y572"/>
      <c r="Z572"/>
      <c r="AA572"/>
      <c r="AB572"/>
      <c r="AC572"/>
      <c r="AD572"/>
    </row>
    <row r="573" spans="1:30" s="10" customFormat="1" ht="30" customHeight="1">
      <c r="A573" s="5"/>
      <c r="B573" s="5"/>
      <c r="C573" s="18">
        <v>570</v>
      </c>
      <c r="D573" s="19" t="s">
        <v>45</v>
      </c>
      <c r="E573" s="20" t="s">
        <v>46</v>
      </c>
      <c r="F573" s="20" t="s">
        <v>46</v>
      </c>
      <c r="G573" s="24" t="str">
        <f t="shared" si="8"/>
        <v>Do</v>
      </c>
      <c r="H573" s="77" t="s">
        <v>657</v>
      </c>
      <c r="I573" s="78">
        <v>3.52</v>
      </c>
      <c r="J573" s="11"/>
      <c r="K573" s="78">
        <v>89.18</v>
      </c>
      <c r="L573"/>
      <c r="M573"/>
      <c r="N573"/>
      <c r="O573"/>
      <c r="P573"/>
      <c r="Q573"/>
      <c r="R573"/>
      <c r="S573"/>
      <c r="T573"/>
      <c r="U573"/>
      <c r="V573"/>
      <c r="W573"/>
      <c r="X573"/>
      <c r="Y573"/>
      <c r="Z573"/>
      <c r="AA573"/>
      <c r="AB573"/>
      <c r="AC573"/>
      <c r="AD573"/>
    </row>
    <row r="574" spans="1:30" s="10" customFormat="1" ht="30" customHeight="1">
      <c r="A574" s="5"/>
      <c r="B574" s="5"/>
      <c r="C574" s="18">
        <v>571</v>
      </c>
      <c r="D574" s="19" t="s">
        <v>45</v>
      </c>
      <c r="E574" s="20" t="s">
        <v>46</v>
      </c>
      <c r="F574" s="20" t="s">
        <v>46</v>
      </c>
      <c r="G574" s="24" t="str">
        <f t="shared" si="8"/>
        <v>Do</v>
      </c>
      <c r="H574" s="77" t="s">
        <v>658</v>
      </c>
      <c r="I574" s="78">
        <v>1.2</v>
      </c>
      <c r="J574" s="11"/>
      <c r="K574" s="78">
        <v>80</v>
      </c>
      <c r="L574"/>
      <c r="M574"/>
      <c r="N574"/>
      <c r="O574"/>
      <c r="P574"/>
      <c r="Q574"/>
      <c r="R574"/>
      <c r="S574"/>
      <c r="T574"/>
      <c r="U574"/>
      <c r="V574"/>
      <c r="W574"/>
      <c r="X574"/>
      <c r="Y574"/>
      <c r="Z574"/>
      <c r="AA574"/>
      <c r="AB574"/>
      <c r="AC574"/>
      <c r="AD574"/>
    </row>
    <row r="575" spans="1:30" s="10" customFormat="1" ht="30" customHeight="1">
      <c r="A575" s="5"/>
      <c r="B575" s="5"/>
      <c r="C575" s="18">
        <v>572</v>
      </c>
      <c r="D575" s="19" t="s">
        <v>45</v>
      </c>
      <c r="E575" s="20" t="s">
        <v>46</v>
      </c>
      <c r="F575" s="20" t="s">
        <v>46</v>
      </c>
      <c r="G575" s="24" t="str">
        <f t="shared" si="8"/>
        <v>Do</v>
      </c>
      <c r="H575" s="77" t="s">
        <v>659</v>
      </c>
      <c r="I575" s="78">
        <v>2.6</v>
      </c>
      <c r="J575" s="11"/>
      <c r="K575" s="78">
        <v>150</v>
      </c>
      <c r="L575"/>
      <c r="M575"/>
      <c r="N575"/>
      <c r="O575"/>
      <c r="P575"/>
      <c r="Q575"/>
      <c r="R575"/>
      <c r="S575"/>
      <c r="T575"/>
      <c r="U575"/>
      <c r="V575"/>
      <c r="W575"/>
      <c r="X575"/>
      <c r="Y575"/>
      <c r="Z575"/>
      <c r="AA575"/>
      <c r="AB575"/>
      <c r="AC575"/>
      <c r="AD575"/>
    </row>
    <row r="576" spans="1:30" s="10" customFormat="1" ht="30" customHeight="1">
      <c r="A576" s="5"/>
      <c r="B576" s="5"/>
      <c r="C576" s="18">
        <v>573</v>
      </c>
      <c r="D576" s="19" t="s">
        <v>45</v>
      </c>
      <c r="E576" s="20" t="s">
        <v>46</v>
      </c>
      <c r="F576" s="20" t="s">
        <v>46</v>
      </c>
      <c r="G576" s="24" t="str">
        <f t="shared" si="8"/>
        <v>Do</v>
      </c>
      <c r="H576" s="77" t="s">
        <v>660</v>
      </c>
      <c r="I576" s="78">
        <f>7.05-5.25</f>
        <v>1.7999999999999998</v>
      </c>
      <c r="J576" s="11"/>
      <c r="K576" s="78">
        <v>60.12</v>
      </c>
      <c r="L576"/>
      <c r="M576"/>
      <c r="N576"/>
      <c r="O576"/>
      <c r="P576"/>
      <c r="Q576"/>
      <c r="R576"/>
      <c r="S576"/>
      <c r="T576"/>
      <c r="U576"/>
      <c r="V576"/>
      <c r="W576"/>
      <c r="X576"/>
      <c r="Y576"/>
      <c r="Z576"/>
      <c r="AA576"/>
      <c r="AB576"/>
      <c r="AC576"/>
      <c r="AD576"/>
    </row>
    <row r="577" spans="1:30" s="10" customFormat="1" ht="45" customHeight="1">
      <c r="A577" s="5"/>
      <c r="B577" s="5"/>
      <c r="C577" s="18">
        <v>574</v>
      </c>
      <c r="D577" s="19" t="s">
        <v>45</v>
      </c>
      <c r="E577" s="20" t="s">
        <v>46</v>
      </c>
      <c r="F577" s="20" t="s">
        <v>46</v>
      </c>
      <c r="G577" s="24" t="str">
        <f t="shared" si="8"/>
        <v>Do</v>
      </c>
      <c r="H577" s="77" t="s">
        <v>661</v>
      </c>
      <c r="I577" s="78">
        <v>3.1</v>
      </c>
      <c r="J577" s="11"/>
      <c r="K577" s="78">
        <v>200</v>
      </c>
      <c r="L577"/>
      <c r="M577"/>
      <c r="N577"/>
      <c r="O577"/>
      <c r="P577"/>
      <c r="Q577"/>
      <c r="R577"/>
      <c r="S577"/>
      <c r="T577"/>
      <c r="U577"/>
      <c r="V577"/>
      <c r="W577"/>
      <c r="X577"/>
      <c r="Y577"/>
      <c r="Z577"/>
      <c r="AA577"/>
      <c r="AB577"/>
      <c r="AC577"/>
      <c r="AD577"/>
    </row>
    <row r="578" spans="1:30" s="10" customFormat="1" ht="45" customHeight="1">
      <c r="A578" s="5"/>
      <c r="B578" s="5"/>
      <c r="C578" s="18">
        <v>575</v>
      </c>
      <c r="D578" s="19" t="s">
        <v>45</v>
      </c>
      <c r="E578" s="20" t="s">
        <v>46</v>
      </c>
      <c r="F578" s="20" t="s">
        <v>46</v>
      </c>
      <c r="G578" s="24" t="str">
        <f t="shared" si="8"/>
        <v>Do</v>
      </c>
      <c r="H578" s="77" t="s">
        <v>662</v>
      </c>
      <c r="I578" s="78">
        <v>5</v>
      </c>
      <c r="J578" s="11"/>
      <c r="K578" s="78">
        <v>140.31</v>
      </c>
      <c r="L578"/>
      <c r="M578"/>
      <c r="N578"/>
      <c r="O578"/>
      <c r="P578"/>
      <c r="Q578"/>
      <c r="R578"/>
      <c r="S578"/>
      <c r="T578"/>
      <c r="U578"/>
      <c r="V578"/>
      <c r="W578"/>
      <c r="X578"/>
      <c r="Y578"/>
      <c r="Z578"/>
      <c r="AA578"/>
      <c r="AB578"/>
      <c r="AC578"/>
      <c r="AD578"/>
    </row>
    <row r="579" spans="1:30" s="10" customFormat="1" ht="45" customHeight="1">
      <c r="A579" s="5"/>
      <c r="B579" s="5"/>
      <c r="C579" s="18">
        <v>576</v>
      </c>
      <c r="D579" s="19" t="s">
        <v>45</v>
      </c>
      <c r="E579" s="20" t="s">
        <v>46</v>
      </c>
      <c r="F579" s="20" t="s">
        <v>46</v>
      </c>
      <c r="G579" s="24" t="str">
        <f t="shared" si="8"/>
        <v>Do</v>
      </c>
      <c r="H579" s="77" t="s">
        <v>663</v>
      </c>
      <c r="I579" s="78">
        <v>2.2000000000000002</v>
      </c>
      <c r="J579" s="11"/>
      <c r="K579" s="78">
        <v>200</v>
      </c>
      <c r="L579"/>
      <c r="M579"/>
      <c r="N579"/>
      <c r="O579"/>
      <c r="P579"/>
      <c r="Q579"/>
      <c r="R579"/>
      <c r="S579"/>
      <c r="T579"/>
      <c r="U579"/>
      <c r="V579"/>
      <c r="W579"/>
      <c r="X579"/>
      <c r="Y579"/>
      <c r="Z579"/>
      <c r="AA579"/>
      <c r="AB579"/>
      <c r="AC579"/>
      <c r="AD579"/>
    </row>
    <row r="580" spans="1:30" s="10" customFormat="1" ht="30" customHeight="1">
      <c r="A580" s="5"/>
      <c r="B580" s="5"/>
      <c r="C580" s="18">
        <v>577</v>
      </c>
      <c r="D580" s="19" t="s">
        <v>45</v>
      </c>
      <c r="E580" s="20" t="s">
        <v>46</v>
      </c>
      <c r="F580" s="20" t="s">
        <v>46</v>
      </c>
      <c r="G580" s="24" t="str">
        <f t="shared" si="8"/>
        <v>Do</v>
      </c>
      <c r="H580" s="77" t="s">
        <v>664</v>
      </c>
      <c r="I580" s="78">
        <v>0.6</v>
      </c>
      <c r="J580" s="11"/>
      <c r="K580" s="78">
        <v>10</v>
      </c>
      <c r="L580"/>
      <c r="M580"/>
      <c r="N580"/>
      <c r="O580"/>
      <c r="P580"/>
      <c r="Q580"/>
      <c r="R580"/>
      <c r="S580"/>
      <c r="T580"/>
      <c r="U580"/>
      <c r="V580"/>
      <c r="W580"/>
      <c r="X580"/>
      <c r="Y580"/>
      <c r="Z580"/>
      <c r="AA580"/>
      <c r="AB580"/>
      <c r="AC580"/>
      <c r="AD580"/>
    </row>
    <row r="581" spans="1:30" s="10" customFormat="1" ht="60" customHeight="1">
      <c r="A581" s="5"/>
      <c r="B581" s="5"/>
      <c r="C581" s="18">
        <v>578</v>
      </c>
      <c r="D581" s="19" t="s">
        <v>45</v>
      </c>
      <c r="E581" s="20" t="s">
        <v>46</v>
      </c>
      <c r="F581" s="20" t="s">
        <v>46</v>
      </c>
      <c r="G581" s="24" t="str">
        <f t="shared" si="8"/>
        <v>Do</v>
      </c>
      <c r="H581" s="77" t="s">
        <v>665</v>
      </c>
      <c r="I581" s="78">
        <v>1.7</v>
      </c>
      <c r="J581" s="11"/>
      <c r="K581" s="78">
        <v>149.28</v>
      </c>
      <c r="L581"/>
      <c r="M581"/>
      <c r="N581"/>
      <c r="O581"/>
      <c r="P581"/>
      <c r="Q581"/>
      <c r="R581"/>
      <c r="S581"/>
      <c r="T581"/>
      <c r="U581"/>
      <c r="V581"/>
      <c r="W581"/>
      <c r="X581"/>
      <c r="Y581"/>
      <c r="Z581"/>
      <c r="AA581"/>
      <c r="AB581"/>
      <c r="AC581"/>
      <c r="AD581"/>
    </row>
    <row r="582" spans="1:30" s="10" customFormat="1" ht="45" customHeight="1">
      <c r="A582" s="5"/>
      <c r="B582" s="5"/>
      <c r="C582" s="18">
        <v>579</v>
      </c>
      <c r="D582" s="19" t="s">
        <v>45</v>
      </c>
      <c r="E582" s="20" t="s">
        <v>46</v>
      </c>
      <c r="F582" s="20" t="s">
        <v>46</v>
      </c>
      <c r="G582" s="24" t="str">
        <f t="shared" ref="G582:G645" si="9">IF(F582=F581,"Do",F582)</f>
        <v>Do</v>
      </c>
      <c r="H582" s="77" t="s">
        <v>666</v>
      </c>
      <c r="I582" s="81">
        <v>0</v>
      </c>
      <c r="J582" s="11"/>
      <c r="K582" s="81">
        <v>472</v>
      </c>
      <c r="L582"/>
      <c r="M582"/>
      <c r="N582"/>
      <c r="O582"/>
      <c r="P582"/>
      <c r="Q582"/>
      <c r="R582"/>
      <c r="S582"/>
      <c r="T582"/>
      <c r="U582"/>
      <c r="V582"/>
      <c r="W582"/>
      <c r="X582"/>
      <c r="Y582"/>
      <c r="Z582"/>
      <c r="AA582"/>
      <c r="AB582"/>
      <c r="AC582"/>
      <c r="AD582"/>
    </row>
    <row r="583" spans="1:30" s="10" customFormat="1" ht="30" customHeight="1">
      <c r="A583" s="5"/>
      <c r="B583" s="5"/>
      <c r="C583" s="18">
        <v>580</v>
      </c>
      <c r="D583" s="19" t="s">
        <v>45</v>
      </c>
      <c r="E583" s="20" t="s">
        <v>46</v>
      </c>
      <c r="F583" s="20" t="s">
        <v>46</v>
      </c>
      <c r="G583" s="24" t="str">
        <f t="shared" si="9"/>
        <v>Do</v>
      </c>
      <c r="H583" s="77" t="s">
        <v>667</v>
      </c>
      <c r="I583" s="78">
        <v>0.3</v>
      </c>
      <c r="J583" s="11"/>
      <c r="K583" s="78">
        <v>50</v>
      </c>
      <c r="L583"/>
      <c r="M583"/>
      <c r="N583"/>
      <c r="O583"/>
      <c r="P583"/>
      <c r="Q583"/>
      <c r="R583"/>
      <c r="S583"/>
      <c r="T583"/>
      <c r="U583"/>
      <c r="V583"/>
      <c r="W583"/>
      <c r="X583"/>
      <c r="Y583"/>
      <c r="Z583"/>
      <c r="AA583"/>
      <c r="AB583"/>
      <c r="AC583"/>
      <c r="AD583"/>
    </row>
    <row r="584" spans="1:30" s="10" customFormat="1" ht="30" customHeight="1">
      <c r="A584" s="5"/>
      <c r="B584" s="5"/>
      <c r="C584" s="18">
        <v>581</v>
      </c>
      <c r="D584" s="19" t="s">
        <v>45</v>
      </c>
      <c r="E584" s="20" t="s">
        <v>46</v>
      </c>
      <c r="F584" s="20" t="s">
        <v>46</v>
      </c>
      <c r="G584" s="24" t="str">
        <f t="shared" si="9"/>
        <v>Do</v>
      </c>
      <c r="H584" s="77" t="s">
        <v>668</v>
      </c>
      <c r="I584" s="78">
        <v>1.5</v>
      </c>
      <c r="J584" s="11"/>
      <c r="K584" s="78">
        <v>150</v>
      </c>
      <c r="L584"/>
      <c r="M584"/>
      <c r="N584"/>
      <c r="O584"/>
      <c r="P584"/>
      <c r="Q584"/>
      <c r="R584"/>
      <c r="S584"/>
      <c r="T584"/>
      <c r="U584"/>
      <c r="V584"/>
      <c r="W584"/>
      <c r="X584"/>
      <c r="Y584"/>
      <c r="Z584"/>
      <c r="AA584"/>
      <c r="AB584"/>
      <c r="AC584"/>
      <c r="AD584"/>
    </row>
    <row r="585" spans="1:30" s="10" customFormat="1" ht="30" customHeight="1">
      <c r="A585" s="5"/>
      <c r="B585" s="5"/>
      <c r="C585" s="18">
        <v>582</v>
      </c>
      <c r="D585" s="19" t="s">
        <v>45</v>
      </c>
      <c r="E585" s="20" t="s">
        <v>46</v>
      </c>
      <c r="F585" s="20" t="s">
        <v>46</v>
      </c>
      <c r="G585" s="24" t="str">
        <f t="shared" si="9"/>
        <v>Do</v>
      </c>
      <c r="H585" s="77" t="s">
        <v>669</v>
      </c>
      <c r="I585" s="78">
        <v>2.1</v>
      </c>
      <c r="J585" s="11"/>
      <c r="K585" s="78">
        <v>75</v>
      </c>
      <c r="L585"/>
      <c r="M585"/>
      <c r="N585"/>
      <c r="O585"/>
      <c r="P585"/>
      <c r="Q585"/>
      <c r="R585"/>
      <c r="S585"/>
      <c r="T585"/>
      <c r="U585"/>
      <c r="V585"/>
      <c r="W585"/>
      <c r="X585"/>
      <c r="Y585"/>
      <c r="Z585"/>
      <c r="AA585"/>
      <c r="AB585"/>
      <c r="AC585"/>
      <c r="AD585"/>
    </row>
    <row r="586" spans="1:30" s="10" customFormat="1" ht="30" customHeight="1">
      <c r="A586" s="5"/>
      <c r="B586" s="5"/>
      <c r="C586" s="18">
        <v>583</v>
      </c>
      <c r="D586" s="19" t="s">
        <v>45</v>
      </c>
      <c r="E586" s="20" t="s">
        <v>46</v>
      </c>
      <c r="F586" s="20" t="s">
        <v>46</v>
      </c>
      <c r="G586" s="24" t="str">
        <f t="shared" si="9"/>
        <v>Do</v>
      </c>
      <c r="H586" s="77" t="s">
        <v>670</v>
      </c>
      <c r="I586" s="78">
        <v>2</v>
      </c>
      <c r="J586" s="11"/>
      <c r="K586" s="78">
        <v>150</v>
      </c>
      <c r="L586"/>
      <c r="M586"/>
      <c r="N586"/>
      <c r="O586"/>
      <c r="P586"/>
      <c r="Q586"/>
      <c r="R586"/>
      <c r="S586"/>
      <c r="T586"/>
      <c r="U586"/>
      <c r="V586"/>
      <c r="W586"/>
      <c r="X586"/>
      <c r="Y586"/>
      <c r="Z586"/>
      <c r="AA586"/>
      <c r="AB586"/>
      <c r="AC586"/>
      <c r="AD586"/>
    </row>
    <row r="587" spans="1:30" s="10" customFormat="1" ht="30" customHeight="1">
      <c r="A587" s="5"/>
      <c r="B587" s="5"/>
      <c r="C587" s="18">
        <v>584</v>
      </c>
      <c r="D587" s="19" t="s">
        <v>45</v>
      </c>
      <c r="E587" s="20" t="s">
        <v>46</v>
      </c>
      <c r="F587" s="20" t="s">
        <v>46</v>
      </c>
      <c r="G587" s="24" t="str">
        <f t="shared" si="9"/>
        <v>Do</v>
      </c>
      <c r="H587" s="77" t="s">
        <v>671</v>
      </c>
      <c r="I587" s="78">
        <v>1.9</v>
      </c>
      <c r="J587" s="11"/>
      <c r="K587" s="78">
        <v>100</v>
      </c>
      <c r="L587"/>
      <c r="M587"/>
      <c r="N587"/>
      <c r="O587"/>
      <c r="P587"/>
      <c r="Q587"/>
      <c r="R587"/>
      <c r="S587"/>
      <c r="T587"/>
      <c r="U587"/>
      <c r="V587"/>
      <c r="W587"/>
      <c r="X587"/>
      <c r="Y587"/>
      <c r="Z587"/>
      <c r="AA587"/>
      <c r="AB587"/>
      <c r="AC587"/>
      <c r="AD587"/>
    </row>
    <row r="588" spans="1:30" s="10" customFormat="1" ht="30" customHeight="1">
      <c r="A588" s="5"/>
      <c r="B588" s="5"/>
      <c r="C588" s="18">
        <v>585</v>
      </c>
      <c r="D588" s="19" t="s">
        <v>45</v>
      </c>
      <c r="E588" s="20" t="s">
        <v>46</v>
      </c>
      <c r="F588" s="20" t="s">
        <v>46</v>
      </c>
      <c r="G588" s="24" t="str">
        <f t="shared" si="9"/>
        <v>Do</v>
      </c>
      <c r="H588" s="77" t="s">
        <v>672</v>
      </c>
      <c r="I588" s="78">
        <v>2.4</v>
      </c>
      <c r="J588" s="11"/>
      <c r="K588" s="78">
        <v>200</v>
      </c>
      <c r="L588"/>
      <c r="M588"/>
      <c r="N588"/>
      <c r="O588"/>
      <c r="P588"/>
      <c r="Q588"/>
      <c r="R588"/>
      <c r="S588"/>
      <c r="T588"/>
      <c r="U588"/>
      <c r="V588"/>
      <c r="W588"/>
      <c r="X588"/>
      <c r="Y588"/>
      <c r="Z588"/>
      <c r="AA588"/>
      <c r="AB588"/>
      <c r="AC588"/>
      <c r="AD588"/>
    </row>
    <row r="589" spans="1:30" s="10" customFormat="1" ht="30" customHeight="1">
      <c r="A589" s="5"/>
      <c r="B589" s="5"/>
      <c r="C589" s="18">
        <v>586</v>
      </c>
      <c r="D589" s="19" t="s">
        <v>45</v>
      </c>
      <c r="E589" s="20" t="s">
        <v>46</v>
      </c>
      <c r="F589" s="20" t="s">
        <v>46</v>
      </c>
      <c r="G589" s="24" t="str">
        <f t="shared" si="9"/>
        <v>Do</v>
      </c>
      <c r="H589" s="77" t="s">
        <v>673</v>
      </c>
      <c r="I589" s="78">
        <f>6.6-4.3</f>
        <v>2.2999999999999998</v>
      </c>
      <c r="J589" s="11"/>
      <c r="K589" s="78">
        <v>120</v>
      </c>
      <c r="L589"/>
      <c r="M589"/>
      <c r="N589"/>
      <c r="O589"/>
      <c r="P589"/>
      <c r="Q589"/>
      <c r="R589"/>
      <c r="S589"/>
      <c r="T589"/>
      <c r="U589"/>
      <c r="V589"/>
      <c r="W589"/>
      <c r="X589"/>
      <c r="Y589"/>
      <c r="Z589"/>
      <c r="AA589"/>
      <c r="AB589"/>
      <c r="AC589"/>
      <c r="AD589"/>
    </row>
    <row r="590" spans="1:30" s="10" customFormat="1" ht="30" customHeight="1">
      <c r="A590" s="5"/>
      <c r="B590" s="5"/>
      <c r="C590" s="18">
        <v>587</v>
      </c>
      <c r="D590" s="19" t="s">
        <v>45</v>
      </c>
      <c r="E590" s="20" t="s">
        <v>46</v>
      </c>
      <c r="F590" s="20" t="s">
        <v>46</v>
      </c>
      <c r="G590" s="24" t="str">
        <f t="shared" si="9"/>
        <v>Do</v>
      </c>
      <c r="H590" s="77" t="s">
        <v>674</v>
      </c>
      <c r="I590" s="78">
        <v>0</v>
      </c>
      <c r="J590" s="11"/>
      <c r="K590" s="78">
        <v>200</v>
      </c>
      <c r="L590"/>
      <c r="M590"/>
      <c r="N590"/>
      <c r="O590"/>
      <c r="P590"/>
      <c r="Q590"/>
      <c r="R590"/>
      <c r="S590"/>
      <c r="T590"/>
      <c r="U590"/>
      <c r="V590"/>
      <c r="W590"/>
      <c r="X590"/>
      <c r="Y590"/>
      <c r="Z590"/>
      <c r="AA590"/>
      <c r="AB590"/>
      <c r="AC590"/>
      <c r="AD590"/>
    </row>
    <row r="591" spans="1:30" s="10" customFormat="1" ht="45" customHeight="1">
      <c r="A591" s="5"/>
      <c r="B591" s="5"/>
      <c r="C591" s="18">
        <v>588</v>
      </c>
      <c r="D591" s="19" t="s">
        <v>45</v>
      </c>
      <c r="E591" s="20" t="s">
        <v>46</v>
      </c>
      <c r="F591" s="20" t="s">
        <v>46</v>
      </c>
      <c r="G591" s="24" t="str">
        <f t="shared" si="9"/>
        <v>Do</v>
      </c>
      <c r="H591" s="77" t="s">
        <v>675</v>
      </c>
      <c r="I591" s="78">
        <v>5.2</v>
      </c>
      <c r="J591" s="11"/>
      <c r="K591" s="78">
        <v>75</v>
      </c>
      <c r="L591"/>
      <c r="M591"/>
      <c r="N591"/>
      <c r="O591"/>
      <c r="P591"/>
      <c r="Q591"/>
      <c r="R591"/>
      <c r="S591"/>
      <c r="T591"/>
      <c r="U591"/>
      <c r="V591"/>
      <c r="W591"/>
      <c r="X591"/>
      <c r="Y591"/>
      <c r="Z591"/>
      <c r="AA591"/>
      <c r="AB591"/>
      <c r="AC591"/>
      <c r="AD591"/>
    </row>
    <row r="592" spans="1:30" s="10" customFormat="1" ht="18.75" customHeight="1">
      <c r="A592" s="5"/>
      <c r="B592" s="5"/>
      <c r="C592" s="18">
        <v>589</v>
      </c>
      <c r="D592" s="19" t="s">
        <v>45</v>
      </c>
      <c r="E592" s="20" t="s">
        <v>46</v>
      </c>
      <c r="F592" s="20" t="s">
        <v>46</v>
      </c>
      <c r="G592" s="24" t="str">
        <f t="shared" si="9"/>
        <v>Do</v>
      </c>
      <c r="H592" s="77" t="s">
        <v>676</v>
      </c>
      <c r="I592" s="78">
        <v>5.75</v>
      </c>
      <c r="J592" s="11"/>
      <c r="K592" s="78">
        <v>75</v>
      </c>
      <c r="L592"/>
      <c r="M592"/>
      <c r="N592"/>
      <c r="O592"/>
      <c r="P592"/>
      <c r="Q592"/>
      <c r="R592"/>
      <c r="S592"/>
      <c r="T592"/>
      <c r="U592"/>
      <c r="V592"/>
      <c r="W592"/>
      <c r="X592"/>
      <c r="Y592"/>
      <c r="Z592"/>
      <c r="AA592"/>
      <c r="AB592"/>
      <c r="AC592"/>
      <c r="AD592"/>
    </row>
    <row r="593" spans="1:30" s="10" customFormat="1" ht="30" customHeight="1">
      <c r="A593" s="5"/>
      <c r="B593" s="5"/>
      <c r="C593" s="18">
        <v>590</v>
      </c>
      <c r="D593" s="19" t="s">
        <v>45</v>
      </c>
      <c r="E593" s="20" t="s">
        <v>46</v>
      </c>
      <c r="F593" s="20" t="s">
        <v>46</v>
      </c>
      <c r="G593" s="24" t="str">
        <f t="shared" si="9"/>
        <v>Do</v>
      </c>
      <c r="H593" s="77" t="s">
        <v>677</v>
      </c>
      <c r="I593" s="78">
        <v>0.9</v>
      </c>
      <c r="J593" s="11"/>
      <c r="K593" s="78">
        <v>22.32</v>
      </c>
      <c r="L593"/>
      <c r="M593"/>
      <c r="N593"/>
      <c r="O593"/>
      <c r="P593"/>
      <c r="Q593"/>
      <c r="R593"/>
      <c r="S593"/>
      <c r="T593"/>
      <c r="U593"/>
      <c r="V593"/>
      <c r="W593"/>
      <c r="X593"/>
      <c r="Y593"/>
      <c r="Z593"/>
      <c r="AA593"/>
      <c r="AB593"/>
      <c r="AC593"/>
      <c r="AD593"/>
    </row>
    <row r="594" spans="1:30" s="10" customFormat="1" ht="45" customHeight="1">
      <c r="A594" s="5"/>
      <c r="B594" s="5"/>
      <c r="C594" s="18">
        <v>591</v>
      </c>
      <c r="D594" s="19" t="s">
        <v>45</v>
      </c>
      <c r="E594" s="20" t="s">
        <v>46</v>
      </c>
      <c r="F594" s="20" t="s">
        <v>46</v>
      </c>
      <c r="G594" s="24" t="str">
        <f t="shared" si="9"/>
        <v>Do</v>
      </c>
      <c r="H594" s="77" t="s">
        <v>678</v>
      </c>
      <c r="I594" s="78">
        <v>0.8</v>
      </c>
      <c r="J594" s="11"/>
      <c r="K594" s="78">
        <v>39.549999999999997</v>
      </c>
      <c r="L594"/>
      <c r="M594"/>
      <c r="N594"/>
      <c r="O594"/>
      <c r="P594"/>
      <c r="Q594"/>
      <c r="R594"/>
      <c r="S594"/>
      <c r="T594"/>
      <c r="U594"/>
      <c r="V594"/>
      <c r="W594"/>
      <c r="X594"/>
      <c r="Y594"/>
      <c r="Z594"/>
      <c r="AA594"/>
      <c r="AB594"/>
      <c r="AC594"/>
      <c r="AD594"/>
    </row>
    <row r="595" spans="1:30" s="10" customFormat="1" ht="30" customHeight="1">
      <c r="A595" s="5"/>
      <c r="B595" s="5"/>
      <c r="C595" s="18">
        <v>592</v>
      </c>
      <c r="D595" s="19" t="s">
        <v>45</v>
      </c>
      <c r="E595" s="20" t="s">
        <v>46</v>
      </c>
      <c r="F595" s="20" t="s">
        <v>46</v>
      </c>
      <c r="G595" s="24" t="str">
        <f t="shared" si="9"/>
        <v>Do</v>
      </c>
      <c r="H595" s="77" t="s">
        <v>679</v>
      </c>
      <c r="I595" s="78">
        <v>4.0999999999999996</v>
      </c>
      <c r="J595" s="11"/>
      <c r="K595" s="78">
        <v>75</v>
      </c>
      <c r="L595"/>
      <c r="M595"/>
      <c r="N595"/>
      <c r="O595"/>
      <c r="P595"/>
      <c r="Q595"/>
      <c r="R595"/>
      <c r="S595"/>
      <c r="T595"/>
      <c r="U595"/>
      <c r="V595"/>
      <c r="W595"/>
      <c r="X595"/>
      <c r="Y595"/>
      <c r="Z595"/>
      <c r="AA595"/>
      <c r="AB595"/>
      <c r="AC595"/>
      <c r="AD595"/>
    </row>
    <row r="596" spans="1:30" s="10" customFormat="1" ht="45" customHeight="1">
      <c r="A596" s="5"/>
      <c r="B596" s="5"/>
      <c r="C596" s="18">
        <v>593</v>
      </c>
      <c r="D596" s="19" t="s">
        <v>45</v>
      </c>
      <c r="E596" s="20" t="s">
        <v>46</v>
      </c>
      <c r="F596" s="20" t="s">
        <v>46</v>
      </c>
      <c r="G596" s="24" t="str">
        <f t="shared" si="9"/>
        <v>Do</v>
      </c>
      <c r="H596" s="77" t="s">
        <v>680</v>
      </c>
      <c r="I596" s="78">
        <v>0</v>
      </c>
      <c r="J596" s="11"/>
      <c r="K596" s="78">
        <v>349.86</v>
      </c>
      <c r="L596"/>
      <c r="M596"/>
      <c r="N596"/>
      <c r="O596"/>
      <c r="P596"/>
      <c r="Q596"/>
      <c r="R596"/>
      <c r="S596"/>
      <c r="T596"/>
      <c r="U596"/>
      <c r="V596"/>
      <c r="W596"/>
      <c r="X596"/>
      <c r="Y596"/>
      <c r="Z596"/>
      <c r="AA596"/>
      <c r="AB596"/>
      <c r="AC596"/>
      <c r="AD596"/>
    </row>
    <row r="597" spans="1:30" s="10" customFormat="1" ht="30" customHeight="1">
      <c r="A597" s="5"/>
      <c r="B597" s="5"/>
      <c r="C597" s="18">
        <v>594</v>
      </c>
      <c r="D597" s="19" t="s">
        <v>45</v>
      </c>
      <c r="E597" s="20" t="s">
        <v>46</v>
      </c>
      <c r="F597" s="20" t="s">
        <v>46</v>
      </c>
      <c r="G597" s="24" t="str">
        <f t="shared" si="9"/>
        <v>Do</v>
      </c>
      <c r="H597" s="77" t="s">
        <v>681</v>
      </c>
      <c r="I597" s="82">
        <v>0</v>
      </c>
      <c r="J597" s="11"/>
      <c r="K597" s="82">
        <v>142.69</v>
      </c>
      <c r="L597"/>
      <c r="M597"/>
      <c r="N597"/>
      <c r="O597"/>
      <c r="P597"/>
      <c r="Q597"/>
      <c r="R597"/>
      <c r="S597"/>
      <c r="T597"/>
      <c r="U597"/>
      <c r="V597"/>
      <c r="W597"/>
      <c r="X597"/>
      <c r="Y597"/>
      <c r="Z597"/>
      <c r="AA597"/>
      <c r="AB597"/>
      <c r="AC597"/>
      <c r="AD597"/>
    </row>
    <row r="598" spans="1:30" s="10" customFormat="1" ht="30" customHeight="1">
      <c r="A598" s="5"/>
      <c r="B598" s="5"/>
      <c r="C598" s="18">
        <v>595</v>
      </c>
      <c r="D598" s="19" t="s">
        <v>45</v>
      </c>
      <c r="E598" s="20" t="s">
        <v>46</v>
      </c>
      <c r="F598" s="20" t="s">
        <v>46</v>
      </c>
      <c r="G598" s="24" t="str">
        <f t="shared" si="9"/>
        <v>Do</v>
      </c>
      <c r="H598" s="77" t="s">
        <v>682</v>
      </c>
      <c r="I598" s="78">
        <v>5</v>
      </c>
      <c r="J598" s="11"/>
      <c r="K598" s="78">
        <v>90.88</v>
      </c>
      <c r="L598"/>
      <c r="M598"/>
      <c r="N598"/>
      <c r="O598"/>
      <c r="P598"/>
      <c r="Q598"/>
      <c r="R598"/>
      <c r="S598"/>
      <c r="T598"/>
      <c r="U598"/>
      <c r="V598"/>
      <c r="W598"/>
      <c r="X598"/>
      <c r="Y598"/>
      <c r="Z598"/>
      <c r="AA598"/>
      <c r="AB598"/>
      <c r="AC598"/>
      <c r="AD598"/>
    </row>
    <row r="599" spans="1:30" s="10" customFormat="1" ht="30" customHeight="1">
      <c r="A599" s="5"/>
      <c r="B599" s="5"/>
      <c r="C599" s="18">
        <v>596</v>
      </c>
      <c r="D599" s="19" t="s">
        <v>45</v>
      </c>
      <c r="E599" s="20" t="s">
        <v>46</v>
      </c>
      <c r="F599" s="20" t="s">
        <v>46</v>
      </c>
      <c r="G599" s="24" t="str">
        <f t="shared" si="9"/>
        <v>Do</v>
      </c>
      <c r="H599" s="77" t="s">
        <v>683</v>
      </c>
      <c r="I599" s="78">
        <v>1.865</v>
      </c>
      <c r="J599" s="11"/>
      <c r="K599" s="78">
        <v>60</v>
      </c>
      <c r="L599"/>
      <c r="M599"/>
      <c r="N599"/>
      <c r="O599"/>
      <c r="P599"/>
      <c r="Q599"/>
      <c r="R599"/>
      <c r="S599"/>
      <c r="T599"/>
      <c r="U599"/>
      <c r="V599"/>
      <c r="W599"/>
      <c r="X599"/>
      <c r="Y599"/>
      <c r="Z599"/>
      <c r="AA599"/>
      <c r="AB599"/>
      <c r="AC599"/>
      <c r="AD599"/>
    </row>
    <row r="600" spans="1:30" s="10" customFormat="1" ht="45" customHeight="1">
      <c r="A600" s="5"/>
      <c r="B600" s="5"/>
      <c r="C600" s="18">
        <v>597</v>
      </c>
      <c r="D600" s="19" t="s">
        <v>45</v>
      </c>
      <c r="E600" s="20" t="s">
        <v>46</v>
      </c>
      <c r="F600" s="20" t="s">
        <v>46</v>
      </c>
      <c r="G600" s="24" t="str">
        <f t="shared" si="9"/>
        <v>Do</v>
      </c>
      <c r="H600" s="77" t="s">
        <v>684</v>
      </c>
      <c r="I600" s="78">
        <v>0.6</v>
      </c>
      <c r="J600" s="11"/>
      <c r="K600" s="78">
        <v>60</v>
      </c>
      <c r="L600"/>
      <c r="M600"/>
      <c r="N600"/>
      <c r="O600"/>
      <c r="P600"/>
      <c r="Q600"/>
      <c r="R600"/>
      <c r="S600"/>
      <c r="T600"/>
      <c r="U600"/>
      <c r="V600"/>
      <c r="W600"/>
      <c r="X600"/>
      <c r="Y600"/>
      <c r="Z600"/>
      <c r="AA600"/>
      <c r="AB600"/>
      <c r="AC600"/>
      <c r="AD600"/>
    </row>
    <row r="601" spans="1:30" s="10" customFormat="1" ht="30" customHeight="1">
      <c r="A601" s="5"/>
      <c r="B601" s="5"/>
      <c r="C601" s="18">
        <v>598</v>
      </c>
      <c r="D601" s="19" t="s">
        <v>45</v>
      </c>
      <c r="E601" s="20" t="s">
        <v>46</v>
      </c>
      <c r="F601" s="20" t="s">
        <v>46</v>
      </c>
      <c r="G601" s="24" t="str">
        <f t="shared" si="9"/>
        <v>Do</v>
      </c>
      <c r="H601" s="77" t="s">
        <v>685</v>
      </c>
      <c r="I601" s="78">
        <v>2</v>
      </c>
      <c r="J601" s="11"/>
      <c r="K601" s="78">
        <v>100</v>
      </c>
      <c r="L601"/>
      <c r="M601"/>
      <c r="N601"/>
      <c r="O601"/>
      <c r="P601"/>
      <c r="Q601"/>
      <c r="R601"/>
      <c r="S601"/>
      <c r="T601"/>
      <c r="U601"/>
      <c r="V601"/>
      <c r="W601"/>
      <c r="X601"/>
      <c r="Y601"/>
      <c r="Z601"/>
      <c r="AA601"/>
      <c r="AB601"/>
      <c r="AC601"/>
      <c r="AD601"/>
    </row>
    <row r="602" spans="1:30" s="10" customFormat="1" ht="30" customHeight="1">
      <c r="A602" s="5"/>
      <c r="B602" s="5"/>
      <c r="C602" s="18">
        <v>599</v>
      </c>
      <c r="D602" s="19" t="s">
        <v>45</v>
      </c>
      <c r="E602" s="20" t="s">
        <v>46</v>
      </c>
      <c r="F602" s="20" t="s">
        <v>46</v>
      </c>
      <c r="G602" s="24" t="str">
        <f t="shared" si="9"/>
        <v>Do</v>
      </c>
      <c r="H602" s="77" t="s">
        <v>686</v>
      </c>
      <c r="I602" s="78">
        <v>2.5</v>
      </c>
      <c r="J602" s="11"/>
      <c r="K602" s="78">
        <v>200</v>
      </c>
      <c r="L602"/>
      <c r="M602"/>
      <c r="N602"/>
      <c r="O602"/>
      <c r="P602"/>
      <c r="Q602"/>
      <c r="R602"/>
      <c r="S602"/>
      <c r="T602"/>
      <c r="U602"/>
      <c r="V602"/>
      <c r="W602"/>
      <c r="X602"/>
      <c r="Y602"/>
      <c r="Z602"/>
      <c r="AA602"/>
      <c r="AB602"/>
      <c r="AC602"/>
      <c r="AD602"/>
    </row>
    <row r="603" spans="1:30" s="10" customFormat="1" ht="30" customHeight="1">
      <c r="A603" s="5"/>
      <c r="B603" s="5"/>
      <c r="C603" s="18">
        <v>600</v>
      </c>
      <c r="D603" s="19" t="s">
        <v>45</v>
      </c>
      <c r="E603" s="20" t="s">
        <v>46</v>
      </c>
      <c r="F603" s="20" t="s">
        <v>46</v>
      </c>
      <c r="G603" s="24" t="str">
        <f t="shared" si="9"/>
        <v>Do</v>
      </c>
      <c r="H603" s="77" t="s">
        <v>687</v>
      </c>
      <c r="I603" s="78">
        <v>0.19</v>
      </c>
      <c r="J603" s="11"/>
      <c r="K603" s="78">
        <v>43.17</v>
      </c>
      <c r="L603"/>
      <c r="M603"/>
      <c r="N603"/>
      <c r="O603"/>
      <c r="P603"/>
      <c r="Q603"/>
      <c r="R603"/>
      <c r="S603"/>
      <c r="T603"/>
      <c r="U603"/>
      <c r="V603"/>
      <c r="W603"/>
      <c r="X603"/>
      <c r="Y603"/>
      <c r="Z603"/>
      <c r="AA603"/>
      <c r="AB603"/>
      <c r="AC603"/>
      <c r="AD603"/>
    </row>
    <row r="604" spans="1:30" s="10" customFormat="1" ht="90" customHeight="1">
      <c r="A604" s="5"/>
      <c r="B604" s="5"/>
      <c r="C604" s="18">
        <v>601</v>
      </c>
      <c r="D604" s="19" t="s">
        <v>454</v>
      </c>
      <c r="E604" s="18" t="s">
        <v>515</v>
      </c>
      <c r="F604" s="18" t="s">
        <v>515</v>
      </c>
      <c r="G604" s="24" t="str">
        <f t="shared" si="9"/>
        <v>Sibsagar Rural Rd Divn</v>
      </c>
      <c r="H604" s="77" t="s">
        <v>688</v>
      </c>
      <c r="I604" s="78">
        <v>0</v>
      </c>
      <c r="J604" s="11"/>
      <c r="K604" s="78">
        <v>40</v>
      </c>
      <c r="L604"/>
      <c r="M604"/>
      <c r="N604"/>
      <c r="O604"/>
      <c r="P604"/>
      <c r="Q604"/>
      <c r="R604"/>
      <c r="S604"/>
      <c r="T604"/>
      <c r="U604"/>
      <c r="V604"/>
      <c r="W604"/>
      <c r="X604"/>
      <c r="Y604"/>
      <c r="Z604"/>
      <c r="AA604"/>
      <c r="AB604"/>
      <c r="AC604"/>
      <c r="AD604"/>
    </row>
    <row r="605" spans="1:30" s="10" customFormat="1" ht="18.75" customHeight="1">
      <c r="A605" s="5"/>
      <c r="B605" s="5"/>
      <c r="C605" s="18">
        <v>602</v>
      </c>
      <c r="D605" s="19" t="s">
        <v>454</v>
      </c>
      <c r="E605" s="18" t="s">
        <v>515</v>
      </c>
      <c r="F605" s="18" t="s">
        <v>515</v>
      </c>
      <c r="G605" s="24" t="str">
        <f t="shared" si="9"/>
        <v>Do</v>
      </c>
      <c r="H605" s="77" t="s">
        <v>689</v>
      </c>
      <c r="I605" s="78">
        <v>0.45</v>
      </c>
      <c r="J605" s="11"/>
      <c r="K605" s="78">
        <v>10</v>
      </c>
      <c r="L605"/>
      <c r="M605"/>
      <c r="N605"/>
      <c r="O605"/>
      <c r="P605"/>
      <c r="Q605"/>
      <c r="R605"/>
      <c r="S605"/>
      <c r="T605"/>
      <c r="U605"/>
      <c r="V605"/>
      <c r="W605"/>
      <c r="X605"/>
      <c r="Y605"/>
      <c r="Z605"/>
      <c r="AA605"/>
      <c r="AB605"/>
      <c r="AC605"/>
      <c r="AD605"/>
    </row>
    <row r="606" spans="1:30" s="10" customFormat="1" ht="18.75" customHeight="1">
      <c r="A606" s="5"/>
      <c r="B606" s="5"/>
      <c r="C606" s="18">
        <v>603</v>
      </c>
      <c r="D606" s="19" t="s">
        <v>454</v>
      </c>
      <c r="E606" s="18" t="s">
        <v>515</v>
      </c>
      <c r="F606" s="18" t="s">
        <v>515</v>
      </c>
      <c r="G606" s="24" t="str">
        <f t="shared" si="9"/>
        <v>Do</v>
      </c>
      <c r="H606" s="77" t="s">
        <v>690</v>
      </c>
      <c r="I606" s="78">
        <v>0.4</v>
      </c>
      <c r="J606" s="11"/>
      <c r="K606" s="78">
        <v>10</v>
      </c>
      <c r="L606"/>
      <c r="M606"/>
      <c r="N606"/>
      <c r="O606"/>
      <c r="P606"/>
      <c r="Q606"/>
      <c r="R606"/>
      <c r="S606"/>
      <c r="T606"/>
      <c r="U606"/>
      <c r="V606"/>
      <c r="W606"/>
      <c r="X606"/>
      <c r="Y606"/>
      <c r="Z606"/>
      <c r="AA606"/>
      <c r="AB606"/>
      <c r="AC606"/>
      <c r="AD606"/>
    </row>
    <row r="607" spans="1:30" s="10" customFormat="1" ht="45.75" customHeight="1">
      <c r="A607" s="5"/>
      <c r="B607" s="5"/>
      <c r="C607" s="18">
        <v>604</v>
      </c>
      <c r="D607" s="19" t="s">
        <v>454</v>
      </c>
      <c r="E607" s="18" t="s">
        <v>515</v>
      </c>
      <c r="F607" s="18" t="s">
        <v>515</v>
      </c>
      <c r="G607" s="24" t="str">
        <f t="shared" si="9"/>
        <v>Do</v>
      </c>
      <c r="H607" s="77" t="s">
        <v>691</v>
      </c>
      <c r="I607" s="78">
        <v>1.1000000000000001</v>
      </c>
      <c r="J607" s="11"/>
      <c r="K607" s="78">
        <v>20</v>
      </c>
      <c r="L607"/>
      <c r="M607"/>
      <c r="N607"/>
      <c r="O607"/>
      <c r="P607"/>
      <c r="Q607"/>
      <c r="R607"/>
      <c r="S607"/>
      <c r="T607"/>
      <c r="U607"/>
      <c r="V607"/>
      <c r="W607"/>
      <c r="X607"/>
      <c r="Y607"/>
      <c r="Z607"/>
      <c r="AA607"/>
      <c r="AB607"/>
      <c r="AC607"/>
      <c r="AD607"/>
    </row>
    <row r="608" spans="1:30" s="10" customFormat="1" ht="45" customHeight="1">
      <c r="A608" s="5"/>
      <c r="B608" s="5"/>
      <c r="C608" s="18">
        <v>605</v>
      </c>
      <c r="D608" s="19" t="s">
        <v>454</v>
      </c>
      <c r="E608" s="84" t="s">
        <v>692</v>
      </c>
      <c r="F608" s="84" t="s">
        <v>692</v>
      </c>
      <c r="G608" s="24" t="str">
        <f t="shared" si="9"/>
        <v>Charaideo Rural Rd Divn</v>
      </c>
      <c r="H608" s="77" t="s">
        <v>693</v>
      </c>
      <c r="I608" s="81">
        <v>5.78</v>
      </c>
      <c r="J608" s="11"/>
      <c r="K608" s="81">
        <v>90</v>
      </c>
      <c r="L608"/>
      <c r="M608"/>
      <c r="N608"/>
      <c r="O608"/>
      <c r="P608"/>
      <c r="Q608"/>
      <c r="R608"/>
      <c r="S608"/>
      <c r="T608"/>
      <c r="U608"/>
      <c r="V608"/>
      <c r="W608"/>
      <c r="X608"/>
      <c r="Y608"/>
      <c r="Z608"/>
      <c r="AA608"/>
      <c r="AB608"/>
      <c r="AC608"/>
      <c r="AD608"/>
    </row>
    <row r="609" spans="1:30" s="10" customFormat="1" ht="75" customHeight="1">
      <c r="A609" s="5"/>
      <c r="B609" s="5"/>
      <c r="C609" s="18">
        <v>606</v>
      </c>
      <c r="D609" s="19" t="s">
        <v>454</v>
      </c>
      <c r="E609" s="84" t="s">
        <v>692</v>
      </c>
      <c r="F609" s="84" t="s">
        <v>692</v>
      </c>
      <c r="G609" s="24" t="str">
        <f t="shared" si="9"/>
        <v>Do</v>
      </c>
      <c r="H609" s="77" t="s">
        <v>694</v>
      </c>
      <c r="I609" s="85">
        <f>2.1+1.4+5+4</f>
        <v>12.5</v>
      </c>
      <c r="J609" s="11"/>
      <c r="K609" s="85">
        <v>13.72</v>
      </c>
      <c r="L609"/>
      <c r="M609"/>
      <c r="N609"/>
      <c r="O609"/>
      <c r="P609"/>
      <c r="Q609"/>
      <c r="R609"/>
      <c r="S609"/>
      <c r="T609"/>
      <c r="U609"/>
      <c r="V609"/>
      <c r="W609"/>
      <c r="X609"/>
      <c r="Y609"/>
      <c r="Z609"/>
      <c r="AA609"/>
      <c r="AB609"/>
      <c r="AC609"/>
      <c r="AD609"/>
    </row>
    <row r="610" spans="1:30" s="10" customFormat="1" ht="30" customHeight="1">
      <c r="A610" s="5"/>
      <c r="B610" s="5"/>
      <c r="C610" s="18">
        <v>607</v>
      </c>
      <c r="D610" s="19" t="s">
        <v>454</v>
      </c>
      <c r="E610" s="84" t="s">
        <v>692</v>
      </c>
      <c r="F610" s="84" t="s">
        <v>692</v>
      </c>
      <c r="G610" s="24" t="str">
        <f t="shared" si="9"/>
        <v>Do</v>
      </c>
      <c r="H610" s="77" t="s">
        <v>695</v>
      </c>
      <c r="I610" s="81">
        <v>1.8</v>
      </c>
      <c r="J610" s="11"/>
      <c r="K610" s="81">
        <v>22.065000000000001</v>
      </c>
      <c r="L610"/>
      <c r="M610"/>
      <c r="N610"/>
      <c r="O610"/>
      <c r="P610"/>
      <c r="Q610"/>
      <c r="R610"/>
      <c r="S610"/>
      <c r="T610"/>
      <c r="U610"/>
      <c r="V610"/>
      <c r="W610"/>
      <c r="X610"/>
      <c r="Y610"/>
      <c r="Z610"/>
      <c r="AA610"/>
      <c r="AB610"/>
      <c r="AC610"/>
      <c r="AD610"/>
    </row>
    <row r="611" spans="1:30" s="10" customFormat="1" ht="30" customHeight="1">
      <c r="A611" s="5"/>
      <c r="B611" s="5"/>
      <c r="C611" s="18">
        <v>608</v>
      </c>
      <c r="D611" s="19" t="s">
        <v>454</v>
      </c>
      <c r="E611" s="84" t="s">
        <v>692</v>
      </c>
      <c r="F611" s="84" t="s">
        <v>692</v>
      </c>
      <c r="G611" s="24" t="str">
        <f t="shared" si="9"/>
        <v>Do</v>
      </c>
      <c r="H611" s="77" t="s">
        <v>696</v>
      </c>
      <c r="I611" s="81">
        <v>1.34</v>
      </c>
      <c r="J611" s="11"/>
      <c r="K611" s="81">
        <v>24.209</v>
      </c>
      <c r="L611"/>
      <c r="M611"/>
      <c r="N611"/>
      <c r="O611"/>
      <c r="P611"/>
      <c r="Q611"/>
      <c r="R611"/>
      <c r="S611"/>
      <c r="T611"/>
      <c r="U611"/>
      <c r="V611"/>
      <c r="W611"/>
      <c r="X611"/>
      <c r="Y611"/>
      <c r="Z611"/>
      <c r="AA611"/>
      <c r="AB611"/>
      <c r="AC611"/>
      <c r="AD611"/>
    </row>
    <row r="612" spans="1:30" s="10" customFormat="1" ht="30" customHeight="1">
      <c r="A612" s="5"/>
      <c r="B612" s="5"/>
      <c r="C612" s="18">
        <v>609</v>
      </c>
      <c r="D612" s="19" t="s">
        <v>454</v>
      </c>
      <c r="E612" s="84" t="s">
        <v>692</v>
      </c>
      <c r="F612" s="84" t="s">
        <v>692</v>
      </c>
      <c r="G612" s="24" t="str">
        <f t="shared" si="9"/>
        <v>Do</v>
      </c>
      <c r="H612" s="77" t="s">
        <v>697</v>
      </c>
      <c r="I612" s="81">
        <v>2.78</v>
      </c>
      <c r="J612" s="11"/>
      <c r="K612" s="81">
        <v>50</v>
      </c>
      <c r="L612"/>
      <c r="M612"/>
      <c r="N612"/>
      <c r="O612"/>
      <c r="P612"/>
      <c r="Q612"/>
      <c r="R612"/>
      <c r="S612"/>
      <c r="T612"/>
      <c r="U612"/>
      <c r="V612"/>
      <c r="W612"/>
      <c r="X612"/>
      <c r="Y612"/>
      <c r="Z612"/>
      <c r="AA612"/>
      <c r="AB612"/>
      <c r="AC612"/>
      <c r="AD612"/>
    </row>
    <row r="613" spans="1:30" s="10" customFormat="1" ht="30" customHeight="1">
      <c r="A613" s="5"/>
      <c r="B613" s="5"/>
      <c r="C613" s="18">
        <v>610</v>
      </c>
      <c r="D613" s="19" t="s">
        <v>454</v>
      </c>
      <c r="E613" s="84" t="s">
        <v>692</v>
      </c>
      <c r="F613" s="84" t="s">
        <v>692</v>
      </c>
      <c r="G613" s="24" t="str">
        <f t="shared" si="9"/>
        <v>Do</v>
      </c>
      <c r="H613" s="77" t="s">
        <v>698</v>
      </c>
      <c r="I613" s="81">
        <v>5</v>
      </c>
      <c r="J613" s="11"/>
      <c r="K613" s="81">
        <v>15</v>
      </c>
      <c r="L613"/>
      <c r="M613"/>
      <c r="N613"/>
      <c r="O613"/>
      <c r="P613"/>
      <c r="Q613"/>
      <c r="R613"/>
      <c r="S613"/>
      <c r="T613"/>
      <c r="U613"/>
      <c r="V613"/>
      <c r="W613"/>
      <c r="X613"/>
      <c r="Y613"/>
      <c r="Z613"/>
      <c r="AA613"/>
      <c r="AB613"/>
      <c r="AC613"/>
      <c r="AD613"/>
    </row>
    <row r="614" spans="1:30" s="10" customFormat="1" ht="30" customHeight="1">
      <c r="A614" s="5"/>
      <c r="B614" s="5"/>
      <c r="C614" s="18">
        <v>611</v>
      </c>
      <c r="D614" s="19" t="s">
        <v>454</v>
      </c>
      <c r="E614" s="84" t="s">
        <v>692</v>
      </c>
      <c r="F614" s="84" t="s">
        <v>692</v>
      </c>
      <c r="G614" s="24" t="str">
        <f t="shared" si="9"/>
        <v>Do</v>
      </c>
      <c r="H614" s="77" t="s">
        <v>699</v>
      </c>
      <c r="I614" s="81">
        <v>1.6</v>
      </c>
      <c r="J614" s="11"/>
      <c r="K614" s="81">
        <v>15.5</v>
      </c>
      <c r="L614"/>
      <c r="M614"/>
      <c r="N614"/>
      <c r="O614"/>
      <c r="P614"/>
      <c r="Q614"/>
      <c r="R614"/>
      <c r="S614"/>
      <c r="T614"/>
      <c r="U614"/>
      <c r="V614"/>
      <c r="W614"/>
      <c r="X614"/>
      <c r="Y614"/>
      <c r="Z614"/>
      <c r="AA614"/>
      <c r="AB614"/>
      <c r="AC614"/>
      <c r="AD614"/>
    </row>
    <row r="615" spans="1:30" s="10" customFormat="1" ht="30" customHeight="1">
      <c r="A615" s="5"/>
      <c r="B615" s="5"/>
      <c r="C615" s="18">
        <v>612</v>
      </c>
      <c r="D615" s="19" t="s">
        <v>454</v>
      </c>
      <c r="E615" s="84" t="s">
        <v>692</v>
      </c>
      <c r="F615" s="84" t="s">
        <v>692</v>
      </c>
      <c r="G615" s="24" t="str">
        <f t="shared" si="9"/>
        <v>Do</v>
      </c>
      <c r="H615" s="77" t="s">
        <v>700</v>
      </c>
      <c r="I615" s="81">
        <f>5.19-2.49</f>
        <v>2.7</v>
      </c>
      <c r="J615" s="11"/>
      <c r="K615" s="81">
        <v>15</v>
      </c>
      <c r="L615"/>
      <c r="M615"/>
      <c r="N615"/>
      <c r="O615"/>
      <c r="P615"/>
      <c r="Q615"/>
      <c r="R615"/>
      <c r="S615"/>
      <c r="T615"/>
      <c r="U615"/>
      <c r="V615"/>
      <c r="W615"/>
      <c r="X615"/>
      <c r="Y615"/>
      <c r="Z615"/>
      <c r="AA615"/>
      <c r="AB615"/>
      <c r="AC615"/>
      <c r="AD615"/>
    </row>
    <row r="616" spans="1:30" s="10" customFormat="1" ht="30" customHeight="1">
      <c r="A616" s="5"/>
      <c r="B616" s="5"/>
      <c r="C616" s="18">
        <v>613</v>
      </c>
      <c r="D616" s="19" t="s">
        <v>454</v>
      </c>
      <c r="E616" s="84" t="s">
        <v>692</v>
      </c>
      <c r="F616" s="84" t="s">
        <v>692</v>
      </c>
      <c r="G616" s="24" t="str">
        <f t="shared" si="9"/>
        <v>Do</v>
      </c>
      <c r="H616" s="77" t="s">
        <v>701</v>
      </c>
      <c r="I616" s="81">
        <v>0.9</v>
      </c>
      <c r="J616" s="11"/>
      <c r="K616" s="81">
        <v>12</v>
      </c>
      <c r="L616"/>
      <c r="M616"/>
      <c r="N616"/>
      <c r="O616"/>
      <c r="P616"/>
      <c r="Q616"/>
      <c r="R616"/>
      <c r="S616"/>
      <c r="T616"/>
      <c r="U616"/>
      <c r="V616"/>
      <c r="W616"/>
      <c r="X616"/>
      <c r="Y616"/>
      <c r="Z616"/>
      <c r="AA616"/>
      <c r="AB616"/>
      <c r="AC616"/>
      <c r="AD616"/>
    </row>
    <row r="617" spans="1:30" s="10" customFormat="1" ht="30" customHeight="1">
      <c r="A617" s="5"/>
      <c r="B617" s="5"/>
      <c r="C617" s="18">
        <v>614</v>
      </c>
      <c r="D617" s="19" t="s">
        <v>454</v>
      </c>
      <c r="E617" s="84" t="s">
        <v>692</v>
      </c>
      <c r="F617" s="84" t="s">
        <v>692</v>
      </c>
      <c r="G617" s="24" t="str">
        <f t="shared" si="9"/>
        <v>Do</v>
      </c>
      <c r="H617" s="77" t="s">
        <v>702</v>
      </c>
      <c r="I617" s="81">
        <v>2.7</v>
      </c>
      <c r="J617" s="11"/>
      <c r="K617" s="81">
        <v>12</v>
      </c>
      <c r="L617"/>
      <c r="M617"/>
      <c r="N617"/>
      <c r="O617"/>
      <c r="P617"/>
      <c r="Q617"/>
      <c r="R617"/>
      <c r="S617"/>
      <c r="T617"/>
      <c r="U617"/>
      <c r="V617"/>
      <c r="W617"/>
      <c r="X617"/>
      <c r="Y617"/>
      <c r="Z617"/>
      <c r="AA617"/>
      <c r="AB617"/>
      <c r="AC617"/>
      <c r="AD617"/>
    </row>
    <row r="618" spans="1:30" s="10" customFormat="1" ht="30" customHeight="1">
      <c r="A618" s="5"/>
      <c r="B618" s="5"/>
      <c r="C618" s="18">
        <v>615</v>
      </c>
      <c r="D618" s="19" t="s">
        <v>454</v>
      </c>
      <c r="E618" s="84" t="s">
        <v>692</v>
      </c>
      <c r="F618" s="84" t="s">
        <v>692</v>
      </c>
      <c r="G618" s="24" t="str">
        <f t="shared" si="9"/>
        <v>Do</v>
      </c>
      <c r="H618" s="77" t="s">
        <v>703</v>
      </c>
      <c r="I618" s="81">
        <f>3.0031-1.1</f>
        <v>1.9030999999999998</v>
      </c>
      <c r="J618" s="11"/>
      <c r="K618" s="81">
        <v>15</v>
      </c>
      <c r="L618"/>
      <c r="M618"/>
      <c r="N618"/>
      <c r="O618"/>
      <c r="P618"/>
      <c r="Q618"/>
      <c r="R618"/>
      <c r="S618"/>
      <c r="T618"/>
      <c r="U618"/>
      <c r="V618"/>
      <c r="W618"/>
      <c r="X618"/>
      <c r="Y618"/>
      <c r="Z618"/>
      <c r="AA618"/>
      <c r="AB618"/>
      <c r="AC618"/>
      <c r="AD618"/>
    </row>
    <row r="619" spans="1:30" s="10" customFormat="1" ht="30" customHeight="1">
      <c r="A619" s="5"/>
      <c r="B619" s="5"/>
      <c r="C619" s="18">
        <v>616</v>
      </c>
      <c r="D619" s="19" t="s">
        <v>454</v>
      </c>
      <c r="E619" s="84" t="s">
        <v>692</v>
      </c>
      <c r="F619" s="84" t="s">
        <v>692</v>
      </c>
      <c r="G619" s="24" t="str">
        <f t="shared" si="9"/>
        <v>Do</v>
      </c>
      <c r="H619" s="77" t="s">
        <v>704</v>
      </c>
      <c r="I619" s="81">
        <v>0.7</v>
      </c>
      <c r="J619" s="11"/>
      <c r="K619" s="81">
        <v>10</v>
      </c>
      <c r="L619"/>
      <c r="M619"/>
      <c r="N619"/>
      <c r="O619"/>
      <c r="P619"/>
      <c r="Q619"/>
      <c r="R619"/>
      <c r="S619"/>
      <c r="T619"/>
      <c r="U619"/>
      <c r="V619"/>
      <c r="W619"/>
      <c r="X619"/>
      <c r="Y619"/>
      <c r="Z619"/>
      <c r="AA619"/>
      <c r="AB619"/>
      <c r="AC619"/>
      <c r="AD619"/>
    </row>
    <row r="620" spans="1:30" s="10" customFormat="1" ht="30" customHeight="1">
      <c r="A620" s="5"/>
      <c r="B620" s="5"/>
      <c r="C620" s="18">
        <v>617</v>
      </c>
      <c r="D620" s="19" t="s">
        <v>454</v>
      </c>
      <c r="E620" s="84" t="s">
        <v>692</v>
      </c>
      <c r="F620" s="84" t="s">
        <v>692</v>
      </c>
      <c r="G620" s="24" t="str">
        <f t="shared" si="9"/>
        <v>Do</v>
      </c>
      <c r="H620" s="77" t="s">
        <v>705</v>
      </c>
      <c r="I620" s="81">
        <v>2</v>
      </c>
      <c r="J620" s="11"/>
      <c r="K620" s="81">
        <v>7</v>
      </c>
      <c r="L620"/>
      <c r="M620"/>
      <c r="N620"/>
      <c r="O620"/>
      <c r="P620"/>
      <c r="Q620"/>
      <c r="R620"/>
      <c r="S620"/>
      <c r="T620"/>
      <c r="U620"/>
      <c r="V620"/>
      <c r="W620"/>
      <c r="X620"/>
      <c r="Y620"/>
      <c r="Z620"/>
      <c r="AA620"/>
      <c r="AB620"/>
      <c r="AC620"/>
      <c r="AD620"/>
    </row>
    <row r="621" spans="1:30" s="10" customFormat="1" ht="30" customHeight="1">
      <c r="A621" s="5"/>
      <c r="B621" s="5"/>
      <c r="C621" s="18">
        <v>618</v>
      </c>
      <c r="D621" s="19" t="s">
        <v>454</v>
      </c>
      <c r="E621" s="84" t="s">
        <v>692</v>
      </c>
      <c r="F621" s="84" t="s">
        <v>692</v>
      </c>
      <c r="G621" s="24" t="str">
        <f t="shared" si="9"/>
        <v>Do</v>
      </c>
      <c r="H621" s="77" t="s">
        <v>706</v>
      </c>
      <c r="I621" s="81">
        <f>3.9-1.5</f>
        <v>2.4</v>
      </c>
      <c r="J621" s="11"/>
      <c r="K621" s="81">
        <v>20</v>
      </c>
      <c r="L621"/>
      <c r="M621"/>
      <c r="N621"/>
      <c r="O621"/>
      <c r="P621"/>
      <c r="Q621"/>
      <c r="R621"/>
      <c r="S621"/>
      <c r="T621"/>
      <c r="U621"/>
      <c r="V621"/>
      <c r="W621"/>
      <c r="X621"/>
      <c r="Y621"/>
      <c r="Z621"/>
      <c r="AA621"/>
      <c r="AB621"/>
      <c r="AC621"/>
      <c r="AD621"/>
    </row>
    <row r="622" spans="1:30" s="10" customFormat="1" ht="30" customHeight="1">
      <c r="A622" s="5"/>
      <c r="B622" s="5"/>
      <c r="C622" s="18">
        <v>619</v>
      </c>
      <c r="D622" s="19" t="s">
        <v>454</v>
      </c>
      <c r="E622" s="84" t="s">
        <v>692</v>
      </c>
      <c r="F622" s="84" t="s">
        <v>692</v>
      </c>
      <c r="G622" s="24" t="str">
        <f t="shared" si="9"/>
        <v>Do</v>
      </c>
      <c r="H622" s="77" t="s">
        <v>707</v>
      </c>
      <c r="I622" s="81">
        <v>0.89500000000000002</v>
      </c>
      <c r="J622" s="11"/>
      <c r="K622" s="81">
        <v>5</v>
      </c>
      <c r="L622"/>
      <c r="M622"/>
      <c r="N622"/>
      <c r="O622"/>
      <c r="P622"/>
      <c r="Q622"/>
      <c r="R622"/>
      <c r="S622"/>
      <c r="T622"/>
      <c r="U622"/>
      <c r="V622"/>
      <c r="W622"/>
      <c r="X622"/>
      <c r="Y622"/>
      <c r="Z622"/>
      <c r="AA622"/>
      <c r="AB622"/>
      <c r="AC622"/>
      <c r="AD622"/>
    </row>
    <row r="623" spans="1:30" s="10" customFormat="1" ht="30" customHeight="1">
      <c r="A623" s="5"/>
      <c r="B623" s="5"/>
      <c r="C623" s="18">
        <v>620</v>
      </c>
      <c r="D623" s="19" t="s">
        <v>454</v>
      </c>
      <c r="E623" s="84" t="s">
        <v>692</v>
      </c>
      <c r="F623" s="84" t="s">
        <v>692</v>
      </c>
      <c r="G623" s="24" t="str">
        <f t="shared" si="9"/>
        <v>Do</v>
      </c>
      <c r="H623" s="77" t="s">
        <v>708</v>
      </c>
      <c r="I623" s="81">
        <v>2</v>
      </c>
      <c r="J623" s="11"/>
      <c r="K623" s="81">
        <v>8</v>
      </c>
      <c r="L623"/>
      <c r="M623"/>
      <c r="N623"/>
      <c r="O623"/>
      <c r="P623"/>
      <c r="Q623"/>
      <c r="R623"/>
      <c r="S623"/>
      <c r="T623"/>
      <c r="U623"/>
      <c r="V623"/>
      <c r="W623"/>
      <c r="X623"/>
      <c r="Y623"/>
      <c r="Z623"/>
      <c r="AA623"/>
      <c r="AB623"/>
      <c r="AC623"/>
      <c r="AD623"/>
    </row>
    <row r="624" spans="1:30" s="10" customFormat="1" ht="30" customHeight="1">
      <c r="A624" s="5"/>
      <c r="B624" s="5"/>
      <c r="C624" s="18">
        <v>621</v>
      </c>
      <c r="D624" s="19" t="s">
        <v>454</v>
      </c>
      <c r="E624" s="84" t="s">
        <v>692</v>
      </c>
      <c r="F624" s="84" t="s">
        <v>692</v>
      </c>
      <c r="G624" s="24" t="str">
        <f t="shared" si="9"/>
        <v>Do</v>
      </c>
      <c r="H624" s="77" t="s">
        <v>709</v>
      </c>
      <c r="I624" s="81">
        <v>1.89</v>
      </c>
      <c r="J624" s="11"/>
      <c r="K624" s="81">
        <v>8</v>
      </c>
      <c r="L624"/>
      <c r="M624"/>
      <c r="N624"/>
      <c r="O624"/>
      <c r="P624"/>
      <c r="Q624"/>
      <c r="R624"/>
      <c r="S624"/>
      <c r="T624"/>
      <c r="U624"/>
      <c r="V624"/>
      <c r="W624"/>
      <c r="X624"/>
      <c r="Y624"/>
      <c r="Z624"/>
      <c r="AA624"/>
      <c r="AB624"/>
      <c r="AC624"/>
      <c r="AD624"/>
    </row>
    <row r="625" spans="1:30" s="10" customFormat="1" ht="45" customHeight="1">
      <c r="A625" s="5"/>
      <c r="B625" s="5"/>
      <c r="C625" s="18">
        <v>622</v>
      </c>
      <c r="D625" s="19" t="s">
        <v>454</v>
      </c>
      <c r="E625" s="84" t="s">
        <v>692</v>
      </c>
      <c r="F625" s="84" t="s">
        <v>692</v>
      </c>
      <c r="G625" s="24" t="str">
        <f t="shared" si="9"/>
        <v>Do</v>
      </c>
      <c r="H625" s="77" t="s">
        <v>710</v>
      </c>
      <c r="I625" s="81">
        <f>7.36-7.14</f>
        <v>0.22000000000000064</v>
      </c>
      <c r="J625" s="11"/>
      <c r="K625" s="81">
        <v>5</v>
      </c>
      <c r="L625"/>
      <c r="M625"/>
      <c r="N625"/>
      <c r="O625"/>
      <c r="P625"/>
      <c r="Q625"/>
      <c r="R625"/>
      <c r="S625"/>
      <c r="T625"/>
      <c r="U625"/>
      <c r="V625"/>
      <c r="W625"/>
      <c r="X625"/>
      <c r="Y625"/>
      <c r="Z625"/>
      <c r="AA625"/>
      <c r="AB625"/>
      <c r="AC625"/>
      <c r="AD625"/>
    </row>
    <row r="626" spans="1:30" s="10" customFormat="1" ht="30" customHeight="1">
      <c r="A626" s="5"/>
      <c r="B626" s="5"/>
      <c r="C626" s="18">
        <v>623</v>
      </c>
      <c r="D626" s="19" t="s">
        <v>454</v>
      </c>
      <c r="E626" s="84" t="s">
        <v>692</v>
      </c>
      <c r="F626" s="84" t="s">
        <v>692</v>
      </c>
      <c r="G626" s="24" t="str">
        <f t="shared" si="9"/>
        <v>Do</v>
      </c>
      <c r="H626" s="77" t="s">
        <v>711</v>
      </c>
      <c r="I626" s="81">
        <v>2</v>
      </c>
      <c r="J626" s="11"/>
      <c r="K626" s="81">
        <v>10</v>
      </c>
      <c r="L626"/>
      <c r="M626"/>
      <c r="N626"/>
      <c r="O626"/>
      <c r="P626"/>
      <c r="Q626"/>
      <c r="R626"/>
      <c r="S626"/>
      <c r="T626"/>
      <c r="U626"/>
      <c r="V626"/>
      <c r="W626"/>
      <c r="X626"/>
      <c r="Y626"/>
      <c r="Z626"/>
      <c r="AA626"/>
      <c r="AB626"/>
      <c r="AC626"/>
      <c r="AD626"/>
    </row>
    <row r="627" spans="1:30" s="10" customFormat="1" ht="30" customHeight="1">
      <c r="A627" s="5"/>
      <c r="B627" s="5"/>
      <c r="C627" s="18">
        <v>624</v>
      </c>
      <c r="D627" s="19" t="s">
        <v>454</v>
      </c>
      <c r="E627" s="84" t="s">
        <v>692</v>
      </c>
      <c r="F627" s="84" t="s">
        <v>692</v>
      </c>
      <c r="G627" s="24" t="str">
        <f t="shared" si="9"/>
        <v>Do</v>
      </c>
      <c r="H627" s="77" t="s">
        <v>712</v>
      </c>
      <c r="I627" s="81">
        <v>0.9</v>
      </c>
      <c r="J627" s="11"/>
      <c r="K627" s="81">
        <v>7</v>
      </c>
      <c r="L627"/>
      <c r="M627"/>
      <c r="N627"/>
      <c r="O627"/>
      <c r="P627"/>
      <c r="Q627"/>
      <c r="R627"/>
      <c r="S627"/>
      <c r="T627"/>
      <c r="U627"/>
      <c r="V627"/>
      <c r="W627"/>
      <c r="X627"/>
      <c r="Y627"/>
      <c r="Z627"/>
      <c r="AA627"/>
      <c r="AB627"/>
      <c r="AC627"/>
      <c r="AD627"/>
    </row>
    <row r="628" spans="1:30" s="10" customFormat="1" ht="45" customHeight="1">
      <c r="A628" s="5"/>
      <c r="B628" s="5"/>
      <c r="C628" s="18">
        <v>625</v>
      </c>
      <c r="D628" s="19" t="s">
        <v>454</v>
      </c>
      <c r="E628" s="84" t="s">
        <v>692</v>
      </c>
      <c r="F628" s="84" t="s">
        <v>692</v>
      </c>
      <c r="G628" s="24" t="str">
        <f t="shared" si="9"/>
        <v>Do</v>
      </c>
      <c r="H628" s="77" t="s">
        <v>713</v>
      </c>
      <c r="I628" s="81">
        <v>1.2</v>
      </c>
      <c r="J628" s="11"/>
      <c r="K628" s="81">
        <v>4</v>
      </c>
      <c r="L628"/>
      <c r="M628"/>
      <c r="N628"/>
      <c r="O628"/>
      <c r="P628"/>
      <c r="Q628"/>
      <c r="R628"/>
      <c r="S628"/>
      <c r="T628"/>
      <c r="U628"/>
      <c r="V628"/>
      <c r="W628"/>
      <c r="X628"/>
      <c r="Y628"/>
      <c r="Z628"/>
      <c r="AA628"/>
      <c r="AB628"/>
      <c r="AC628"/>
      <c r="AD628"/>
    </row>
    <row r="629" spans="1:30" s="10" customFormat="1" ht="45" customHeight="1">
      <c r="A629" s="5"/>
      <c r="B629" s="5"/>
      <c r="C629" s="18">
        <v>626</v>
      </c>
      <c r="D629" s="19" t="s">
        <v>454</v>
      </c>
      <c r="E629" s="84" t="s">
        <v>692</v>
      </c>
      <c r="F629" s="84" t="s">
        <v>692</v>
      </c>
      <c r="G629" s="24" t="str">
        <f t="shared" si="9"/>
        <v>Do</v>
      </c>
      <c r="H629" s="77" t="s">
        <v>714</v>
      </c>
      <c r="I629" s="81">
        <f>2.495-1.5</f>
        <v>0.99500000000000011</v>
      </c>
      <c r="J629" s="11"/>
      <c r="K629" s="81">
        <v>5</v>
      </c>
      <c r="L629"/>
      <c r="M629"/>
      <c r="N629"/>
      <c r="O629"/>
      <c r="P629"/>
      <c r="Q629"/>
      <c r="R629"/>
      <c r="S629"/>
      <c r="T629"/>
      <c r="U629"/>
      <c r="V629"/>
      <c r="W629"/>
      <c r="X629"/>
      <c r="Y629"/>
      <c r="Z629"/>
      <c r="AA629"/>
      <c r="AB629"/>
      <c r="AC629"/>
      <c r="AD629"/>
    </row>
    <row r="630" spans="1:30" s="10" customFormat="1" ht="30" customHeight="1">
      <c r="A630" s="5"/>
      <c r="B630" s="5"/>
      <c r="C630" s="18">
        <v>627</v>
      </c>
      <c r="D630" s="19" t="s">
        <v>454</v>
      </c>
      <c r="E630" s="84" t="s">
        <v>692</v>
      </c>
      <c r="F630" s="84" t="s">
        <v>692</v>
      </c>
      <c r="G630" s="24" t="str">
        <f t="shared" si="9"/>
        <v>Do</v>
      </c>
      <c r="H630" s="77" t="s">
        <v>715</v>
      </c>
      <c r="I630" s="81">
        <v>2.4300000000000002</v>
      </c>
      <c r="J630" s="11"/>
      <c r="K630" s="81">
        <v>15</v>
      </c>
      <c r="L630"/>
      <c r="M630"/>
      <c r="N630"/>
      <c r="O630"/>
      <c r="P630"/>
      <c r="Q630"/>
      <c r="R630"/>
      <c r="S630"/>
      <c r="T630"/>
      <c r="U630"/>
      <c r="V630"/>
      <c r="W630"/>
      <c r="X630"/>
      <c r="Y630"/>
      <c r="Z630"/>
      <c r="AA630"/>
      <c r="AB630"/>
      <c r="AC630"/>
      <c r="AD630"/>
    </row>
    <row r="631" spans="1:30" s="10" customFormat="1" ht="45" customHeight="1">
      <c r="A631" s="5"/>
      <c r="B631" s="5"/>
      <c r="C631" s="18">
        <v>628</v>
      </c>
      <c r="D631" s="19" t="s">
        <v>454</v>
      </c>
      <c r="E631" s="84" t="s">
        <v>692</v>
      </c>
      <c r="F631" s="84" t="s">
        <v>692</v>
      </c>
      <c r="G631" s="24" t="str">
        <f t="shared" si="9"/>
        <v>Do</v>
      </c>
      <c r="H631" s="77" t="s">
        <v>716</v>
      </c>
      <c r="I631" s="81">
        <v>2.5</v>
      </c>
      <c r="J631" s="11"/>
      <c r="K631" s="81">
        <v>10</v>
      </c>
      <c r="L631"/>
      <c r="M631"/>
      <c r="N631"/>
      <c r="O631"/>
      <c r="P631"/>
      <c r="Q631"/>
      <c r="R631"/>
      <c r="S631"/>
      <c r="T631"/>
      <c r="U631"/>
      <c r="V631"/>
      <c r="W631"/>
      <c r="X631"/>
      <c r="Y631"/>
      <c r="Z631"/>
      <c r="AA631"/>
      <c r="AB631"/>
      <c r="AC631"/>
      <c r="AD631"/>
    </row>
    <row r="632" spans="1:30" s="10" customFormat="1" ht="30" customHeight="1">
      <c r="A632" s="5"/>
      <c r="B632" s="5"/>
      <c r="C632" s="18">
        <v>629</v>
      </c>
      <c r="D632" s="19" t="s">
        <v>454</v>
      </c>
      <c r="E632" s="84" t="s">
        <v>692</v>
      </c>
      <c r="F632" s="84" t="s">
        <v>692</v>
      </c>
      <c r="G632" s="24" t="str">
        <f t="shared" si="9"/>
        <v>Do</v>
      </c>
      <c r="H632" s="77" t="s">
        <v>717</v>
      </c>
      <c r="I632" s="81">
        <v>0.48599999999999999</v>
      </c>
      <c r="J632" s="11"/>
      <c r="K632" s="81">
        <v>4.5</v>
      </c>
      <c r="L632"/>
      <c r="M632"/>
      <c r="N632"/>
      <c r="O632"/>
      <c r="P632"/>
      <c r="Q632"/>
      <c r="R632"/>
      <c r="S632"/>
      <c r="T632"/>
      <c r="U632"/>
      <c r="V632"/>
      <c r="W632"/>
      <c r="X632"/>
      <c r="Y632"/>
      <c r="Z632"/>
      <c r="AA632"/>
      <c r="AB632"/>
      <c r="AC632"/>
      <c r="AD632"/>
    </row>
    <row r="633" spans="1:30" s="10" customFormat="1" ht="30" customHeight="1">
      <c r="A633" s="5"/>
      <c r="B633" s="5"/>
      <c r="C633" s="18">
        <v>630</v>
      </c>
      <c r="D633" s="19" t="s">
        <v>454</v>
      </c>
      <c r="E633" s="84" t="s">
        <v>692</v>
      </c>
      <c r="F633" s="84" t="s">
        <v>692</v>
      </c>
      <c r="G633" s="24" t="str">
        <f t="shared" si="9"/>
        <v>Do</v>
      </c>
      <c r="H633" s="77" t="s">
        <v>718</v>
      </c>
      <c r="I633" s="81">
        <f>4.81-4.55</f>
        <v>0.25999999999999979</v>
      </c>
      <c r="J633" s="11"/>
      <c r="K633" s="81">
        <v>12</v>
      </c>
      <c r="L633"/>
      <c r="M633"/>
      <c r="N633"/>
      <c r="O633"/>
      <c r="P633"/>
      <c r="Q633"/>
      <c r="R633"/>
      <c r="S633"/>
      <c r="T633"/>
      <c r="U633"/>
      <c r="V633"/>
      <c r="W633"/>
      <c r="X633"/>
      <c r="Y633"/>
      <c r="Z633"/>
      <c r="AA633"/>
      <c r="AB633"/>
      <c r="AC633"/>
      <c r="AD633"/>
    </row>
    <row r="634" spans="1:30" s="10" customFormat="1" ht="30" customHeight="1">
      <c r="A634" s="5"/>
      <c r="B634" s="5"/>
      <c r="C634" s="18">
        <v>631</v>
      </c>
      <c r="D634" s="19" t="s">
        <v>454</v>
      </c>
      <c r="E634" s="84" t="s">
        <v>692</v>
      </c>
      <c r="F634" s="84" t="s">
        <v>692</v>
      </c>
      <c r="G634" s="24" t="str">
        <f t="shared" si="9"/>
        <v>Do</v>
      </c>
      <c r="H634" s="77" t="s">
        <v>719</v>
      </c>
      <c r="I634" s="81">
        <v>0.7</v>
      </c>
      <c r="J634" s="11"/>
      <c r="K634" s="81">
        <v>5</v>
      </c>
      <c r="L634"/>
      <c r="M634"/>
      <c r="N634"/>
      <c r="O634"/>
      <c r="P634"/>
      <c r="Q634"/>
      <c r="R634"/>
      <c r="S634"/>
      <c r="T634"/>
      <c r="U634"/>
      <c r="V634"/>
      <c r="W634"/>
      <c r="X634"/>
      <c r="Y634"/>
      <c r="Z634"/>
      <c r="AA634"/>
      <c r="AB634"/>
      <c r="AC634"/>
      <c r="AD634"/>
    </row>
    <row r="635" spans="1:30" s="10" customFormat="1" ht="30" customHeight="1">
      <c r="A635" s="5"/>
      <c r="B635" s="5"/>
      <c r="C635" s="18">
        <v>632</v>
      </c>
      <c r="D635" s="19" t="s">
        <v>454</v>
      </c>
      <c r="E635" s="84" t="s">
        <v>692</v>
      </c>
      <c r="F635" s="84" t="s">
        <v>692</v>
      </c>
      <c r="G635" s="24" t="str">
        <f t="shared" si="9"/>
        <v>Do</v>
      </c>
      <c r="H635" s="77" t="s">
        <v>720</v>
      </c>
      <c r="I635" s="81">
        <v>1</v>
      </c>
      <c r="J635" s="11"/>
      <c r="K635" s="81">
        <v>48.7</v>
      </c>
      <c r="L635"/>
      <c r="M635"/>
      <c r="N635"/>
      <c r="O635"/>
      <c r="P635"/>
      <c r="Q635"/>
      <c r="R635"/>
      <c r="S635"/>
      <c r="T635"/>
      <c r="U635"/>
      <c r="V635"/>
      <c r="W635"/>
      <c r="X635"/>
      <c r="Y635"/>
      <c r="Z635"/>
      <c r="AA635"/>
      <c r="AB635"/>
      <c r="AC635"/>
      <c r="AD635"/>
    </row>
    <row r="636" spans="1:30" s="10" customFormat="1" ht="30" customHeight="1">
      <c r="A636" s="5"/>
      <c r="B636" s="5"/>
      <c r="C636" s="18">
        <v>633</v>
      </c>
      <c r="D636" s="19" t="s">
        <v>721</v>
      </c>
      <c r="E636" s="86" t="s">
        <v>722</v>
      </c>
      <c r="F636" s="86" t="s">
        <v>722</v>
      </c>
      <c r="G636" s="24" t="str">
        <f t="shared" si="9"/>
        <v>Karimganj Rural Rd Divn</v>
      </c>
      <c r="H636" s="77" t="s">
        <v>723</v>
      </c>
      <c r="I636" s="78">
        <v>2</v>
      </c>
      <c r="J636" s="11"/>
      <c r="K636" s="78">
        <v>50</v>
      </c>
      <c r="L636"/>
      <c r="M636"/>
      <c r="N636"/>
      <c r="O636"/>
      <c r="P636"/>
      <c r="Q636"/>
      <c r="R636"/>
      <c r="S636"/>
      <c r="T636"/>
      <c r="U636"/>
      <c r="V636"/>
      <c r="W636"/>
      <c r="X636"/>
      <c r="Y636"/>
      <c r="Z636"/>
      <c r="AA636"/>
      <c r="AB636"/>
      <c r="AC636"/>
      <c r="AD636"/>
    </row>
    <row r="637" spans="1:30" s="10" customFormat="1" ht="45.75" customHeight="1">
      <c r="A637" s="5"/>
      <c r="B637" s="5"/>
      <c r="C637" s="18">
        <v>634</v>
      </c>
      <c r="D637" s="19" t="s">
        <v>721</v>
      </c>
      <c r="E637" s="86" t="s">
        <v>722</v>
      </c>
      <c r="F637" s="86" t="s">
        <v>722</v>
      </c>
      <c r="G637" s="24" t="str">
        <f t="shared" si="9"/>
        <v>Do</v>
      </c>
      <c r="H637" s="77" t="s">
        <v>724</v>
      </c>
      <c r="I637" s="78">
        <v>3.5</v>
      </c>
      <c r="J637" s="11"/>
      <c r="K637" s="78">
        <v>30</v>
      </c>
      <c r="L637"/>
      <c r="M637"/>
      <c r="N637"/>
      <c r="O637"/>
      <c r="P637"/>
      <c r="Q637"/>
      <c r="R637"/>
      <c r="S637"/>
      <c r="T637"/>
      <c r="U637"/>
      <c r="V637"/>
      <c r="W637"/>
      <c r="X637"/>
      <c r="Y637"/>
      <c r="Z637"/>
      <c r="AA637"/>
      <c r="AB637"/>
      <c r="AC637"/>
      <c r="AD637"/>
    </row>
    <row r="638" spans="1:30" s="10" customFormat="1" ht="30" customHeight="1">
      <c r="A638" s="5"/>
      <c r="B638" s="5"/>
      <c r="C638" s="18">
        <v>635</v>
      </c>
      <c r="D638" s="19" t="s">
        <v>721</v>
      </c>
      <c r="E638" s="86" t="s">
        <v>722</v>
      </c>
      <c r="F638" s="86" t="s">
        <v>722</v>
      </c>
      <c r="G638" s="24" t="str">
        <f t="shared" si="9"/>
        <v>Do</v>
      </c>
      <c r="H638" s="77" t="s">
        <v>725</v>
      </c>
      <c r="I638" s="78">
        <v>4</v>
      </c>
      <c r="J638" s="11"/>
      <c r="K638" s="78">
        <v>45</v>
      </c>
      <c r="L638"/>
      <c r="M638"/>
      <c r="N638"/>
      <c r="O638"/>
      <c r="P638"/>
      <c r="Q638"/>
      <c r="R638"/>
      <c r="S638"/>
      <c r="T638"/>
      <c r="U638"/>
      <c r="V638"/>
      <c r="W638"/>
      <c r="X638"/>
      <c r="Y638"/>
      <c r="Z638"/>
      <c r="AA638"/>
      <c r="AB638"/>
      <c r="AC638"/>
      <c r="AD638"/>
    </row>
    <row r="639" spans="1:30" s="10" customFormat="1" ht="30" customHeight="1">
      <c r="A639" s="5"/>
      <c r="B639" s="5"/>
      <c r="C639" s="18">
        <v>636</v>
      </c>
      <c r="D639" s="19" t="s">
        <v>721</v>
      </c>
      <c r="E639" s="86" t="s">
        <v>722</v>
      </c>
      <c r="F639" s="86" t="s">
        <v>722</v>
      </c>
      <c r="G639" s="24" t="str">
        <f t="shared" si="9"/>
        <v>Do</v>
      </c>
      <c r="H639" s="77" t="s">
        <v>726</v>
      </c>
      <c r="I639" s="78">
        <v>3</v>
      </c>
      <c r="J639" s="11"/>
      <c r="K639" s="78">
        <v>30</v>
      </c>
      <c r="L639"/>
      <c r="M639"/>
      <c r="N639"/>
      <c r="O639"/>
      <c r="P639"/>
      <c r="Q639"/>
      <c r="R639"/>
      <c r="S639"/>
      <c r="T639"/>
      <c r="U639"/>
      <c r="V639"/>
      <c r="W639"/>
      <c r="X639"/>
      <c r="Y639"/>
      <c r="Z639"/>
      <c r="AA639"/>
      <c r="AB639"/>
      <c r="AC639"/>
      <c r="AD639"/>
    </row>
    <row r="640" spans="1:30" s="10" customFormat="1" ht="45" customHeight="1">
      <c r="A640" s="5"/>
      <c r="B640" s="5"/>
      <c r="C640" s="18">
        <v>637</v>
      </c>
      <c r="D640" s="19" t="s">
        <v>721</v>
      </c>
      <c r="E640" s="86" t="s">
        <v>722</v>
      </c>
      <c r="F640" s="86" t="s">
        <v>722</v>
      </c>
      <c r="G640" s="24" t="str">
        <f t="shared" si="9"/>
        <v>Do</v>
      </c>
      <c r="H640" s="77" t="s">
        <v>727</v>
      </c>
      <c r="I640" s="78">
        <v>3</v>
      </c>
      <c r="J640" s="11"/>
      <c r="K640" s="78">
        <v>60</v>
      </c>
      <c r="L640"/>
      <c r="M640"/>
      <c r="N640"/>
      <c r="O640"/>
      <c r="P640"/>
      <c r="Q640"/>
      <c r="R640"/>
      <c r="S640"/>
      <c r="T640"/>
      <c r="U640"/>
      <c r="V640"/>
      <c r="W640"/>
      <c r="X640"/>
      <c r="Y640"/>
      <c r="Z640"/>
      <c r="AA640"/>
      <c r="AB640"/>
      <c r="AC640"/>
      <c r="AD640"/>
    </row>
    <row r="641" spans="1:30" s="10" customFormat="1" ht="30" customHeight="1">
      <c r="A641" s="5"/>
      <c r="B641" s="5"/>
      <c r="C641" s="18">
        <v>638</v>
      </c>
      <c r="D641" s="19" t="s">
        <v>721</v>
      </c>
      <c r="E641" s="86" t="s">
        <v>722</v>
      </c>
      <c r="F641" s="86" t="s">
        <v>722</v>
      </c>
      <c r="G641" s="24" t="str">
        <f t="shared" si="9"/>
        <v>Do</v>
      </c>
      <c r="H641" s="77" t="s">
        <v>728</v>
      </c>
      <c r="I641" s="78">
        <v>4</v>
      </c>
      <c r="J641" s="11"/>
      <c r="K641" s="78">
        <v>30</v>
      </c>
      <c r="L641"/>
      <c r="M641"/>
      <c r="N641"/>
      <c r="O641"/>
      <c r="P641"/>
      <c r="Q641"/>
      <c r="R641"/>
      <c r="S641"/>
      <c r="T641"/>
      <c r="U641"/>
      <c r="V641"/>
      <c r="W641"/>
      <c r="X641"/>
      <c r="Y641"/>
      <c r="Z641"/>
      <c r="AA641"/>
      <c r="AB641"/>
      <c r="AC641"/>
      <c r="AD641"/>
    </row>
    <row r="642" spans="1:30" s="10" customFormat="1" ht="18.75" customHeight="1">
      <c r="A642" s="5"/>
      <c r="B642" s="5"/>
      <c r="C642" s="18">
        <v>639</v>
      </c>
      <c r="D642" s="19" t="s">
        <v>721</v>
      </c>
      <c r="E642" s="86" t="s">
        <v>722</v>
      </c>
      <c r="F642" s="86" t="s">
        <v>722</v>
      </c>
      <c r="G642" s="24" t="str">
        <f t="shared" si="9"/>
        <v>Do</v>
      </c>
      <c r="H642" s="77" t="s">
        <v>729</v>
      </c>
      <c r="I642" s="78">
        <v>7.0000000000000007E-2</v>
      </c>
      <c r="J642" s="11"/>
      <c r="K642" s="78">
        <v>15</v>
      </c>
      <c r="L642"/>
      <c r="M642"/>
      <c r="N642"/>
      <c r="O642"/>
      <c r="P642"/>
      <c r="Q642"/>
      <c r="R642"/>
      <c r="S642"/>
      <c r="T642"/>
      <c r="U642"/>
      <c r="V642"/>
      <c r="W642"/>
      <c r="X642"/>
      <c r="Y642"/>
      <c r="Z642"/>
      <c r="AA642"/>
      <c r="AB642"/>
      <c r="AC642"/>
      <c r="AD642"/>
    </row>
    <row r="643" spans="1:30" s="10" customFormat="1" ht="30" customHeight="1">
      <c r="A643" s="5"/>
      <c r="B643" s="5"/>
      <c r="C643" s="18">
        <v>640</v>
      </c>
      <c r="D643" s="19" t="s">
        <v>721</v>
      </c>
      <c r="E643" s="86" t="s">
        <v>722</v>
      </c>
      <c r="F643" s="86" t="s">
        <v>722</v>
      </c>
      <c r="G643" s="24" t="str">
        <f t="shared" si="9"/>
        <v>Do</v>
      </c>
      <c r="H643" s="77" t="s">
        <v>730</v>
      </c>
      <c r="I643" s="78">
        <v>1.18</v>
      </c>
      <c r="J643" s="11"/>
      <c r="K643" s="78">
        <v>15</v>
      </c>
      <c r="L643"/>
      <c r="M643"/>
      <c r="N643"/>
      <c r="O643"/>
      <c r="P643"/>
      <c r="Q643"/>
      <c r="R643"/>
      <c r="S643"/>
      <c r="T643"/>
      <c r="U643"/>
      <c r="V643"/>
      <c r="W643"/>
      <c r="X643"/>
      <c r="Y643"/>
      <c r="Z643"/>
      <c r="AA643"/>
      <c r="AB643"/>
      <c r="AC643"/>
      <c r="AD643"/>
    </row>
    <row r="644" spans="1:30" s="10" customFormat="1" ht="30" customHeight="1">
      <c r="A644" s="5"/>
      <c r="B644" s="5"/>
      <c r="C644" s="18">
        <v>641</v>
      </c>
      <c r="D644" s="19" t="s">
        <v>721</v>
      </c>
      <c r="E644" s="86" t="s">
        <v>722</v>
      </c>
      <c r="F644" s="86" t="s">
        <v>722</v>
      </c>
      <c r="G644" s="24" t="str">
        <f t="shared" si="9"/>
        <v>Do</v>
      </c>
      <c r="H644" s="77" t="s">
        <v>731</v>
      </c>
      <c r="I644" s="78">
        <v>0.55000000000000004</v>
      </c>
      <c r="J644" s="11"/>
      <c r="K644" s="78">
        <v>10</v>
      </c>
      <c r="L644"/>
      <c r="M644"/>
      <c r="N644"/>
      <c r="O644"/>
      <c r="P644"/>
      <c r="Q644"/>
      <c r="R644"/>
      <c r="S644"/>
      <c r="T644"/>
      <c r="U644"/>
      <c r="V644"/>
      <c r="W644"/>
      <c r="X644"/>
      <c r="Y644"/>
      <c r="Z644"/>
      <c r="AA644"/>
      <c r="AB644"/>
      <c r="AC644"/>
      <c r="AD644"/>
    </row>
    <row r="645" spans="1:30" s="10" customFormat="1" ht="18.75" customHeight="1">
      <c r="A645" s="5"/>
      <c r="B645" s="5"/>
      <c r="C645" s="18">
        <v>642</v>
      </c>
      <c r="D645" s="19" t="s">
        <v>721</v>
      </c>
      <c r="E645" s="86" t="s">
        <v>722</v>
      </c>
      <c r="F645" s="86" t="s">
        <v>722</v>
      </c>
      <c r="G645" s="24" t="str">
        <f t="shared" si="9"/>
        <v>Do</v>
      </c>
      <c r="H645" s="77" t="s">
        <v>732</v>
      </c>
      <c r="I645" s="78">
        <v>1.1000000000000001</v>
      </c>
      <c r="J645" s="11"/>
      <c r="K645" s="78">
        <v>15</v>
      </c>
      <c r="L645"/>
      <c r="M645"/>
      <c r="N645"/>
      <c r="O645"/>
      <c r="P645"/>
      <c r="Q645"/>
      <c r="R645"/>
      <c r="S645"/>
      <c r="T645"/>
      <c r="U645"/>
      <c r="V645"/>
      <c r="W645"/>
      <c r="X645"/>
      <c r="Y645"/>
      <c r="Z645"/>
      <c r="AA645"/>
      <c r="AB645"/>
      <c r="AC645"/>
      <c r="AD645"/>
    </row>
    <row r="646" spans="1:30" s="10" customFormat="1" ht="30" customHeight="1">
      <c r="A646" s="5"/>
      <c r="B646" s="5"/>
      <c r="C646" s="18">
        <v>643</v>
      </c>
      <c r="D646" s="19" t="s">
        <v>721</v>
      </c>
      <c r="E646" s="86" t="s">
        <v>722</v>
      </c>
      <c r="F646" s="86" t="s">
        <v>722</v>
      </c>
      <c r="G646" s="24" t="str">
        <f t="shared" ref="G646:G709" si="10">IF(F646=F645,"Do",F646)</f>
        <v>Do</v>
      </c>
      <c r="H646" s="77" t="s">
        <v>733</v>
      </c>
      <c r="I646" s="78">
        <v>3</v>
      </c>
      <c r="J646" s="11"/>
      <c r="K646" s="78">
        <v>30</v>
      </c>
      <c r="L646"/>
      <c r="M646"/>
      <c r="N646"/>
      <c r="O646"/>
      <c r="P646"/>
      <c r="Q646"/>
      <c r="R646"/>
      <c r="S646"/>
      <c r="T646"/>
      <c r="U646"/>
      <c r="V646"/>
      <c r="W646"/>
      <c r="X646"/>
      <c r="Y646"/>
      <c r="Z646"/>
      <c r="AA646"/>
      <c r="AB646"/>
      <c r="AC646"/>
      <c r="AD646"/>
    </row>
    <row r="647" spans="1:30" s="10" customFormat="1" ht="30" customHeight="1">
      <c r="A647" s="5"/>
      <c r="B647" s="5"/>
      <c r="C647" s="18">
        <v>644</v>
      </c>
      <c r="D647" s="19" t="s">
        <v>721</v>
      </c>
      <c r="E647" s="86" t="s">
        <v>722</v>
      </c>
      <c r="F647" s="86" t="s">
        <v>722</v>
      </c>
      <c r="G647" s="24" t="str">
        <f t="shared" si="10"/>
        <v>Do</v>
      </c>
      <c r="H647" s="77" t="s">
        <v>734</v>
      </c>
      <c r="I647" s="78">
        <v>2</v>
      </c>
      <c r="J647" s="11"/>
      <c r="K647" s="78">
        <v>60</v>
      </c>
      <c r="L647"/>
      <c r="M647"/>
      <c r="N647"/>
      <c r="O647"/>
      <c r="P647"/>
      <c r="Q647"/>
      <c r="R647"/>
      <c r="S647"/>
      <c r="T647"/>
      <c r="U647"/>
      <c r="V647"/>
      <c r="W647"/>
      <c r="X647"/>
      <c r="Y647"/>
      <c r="Z647"/>
      <c r="AA647"/>
      <c r="AB647"/>
      <c r="AC647"/>
      <c r="AD647"/>
    </row>
    <row r="648" spans="1:30" s="10" customFormat="1" ht="30" customHeight="1">
      <c r="A648" s="5"/>
      <c r="B648" s="5"/>
      <c r="C648" s="18">
        <v>645</v>
      </c>
      <c r="D648" s="19" t="s">
        <v>721</v>
      </c>
      <c r="E648" s="86" t="s">
        <v>722</v>
      </c>
      <c r="F648" s="86" t="s">
        <v>722</v>
      </c>
      <c r="G648" s="24" t="str">
        <f t="shared" si="10"/>
        <v>Do</v>
      </c>
      <c r="H648" s="77" t="s">
        <v>735</v>
      </c>
      <c r="I648" s="78">
        <v>1</v>
      </c>
      <c r="J648" s="11"/>
      <c r="K648" s="78">
        <v>50</v>
      </c>
      <c r="L648"/>
      <c r="M648"/>
      <c r="N648"/>
      <c r="O648"/>
      <c r="P648"/>
      <c r="Q648"/>
      <c r="R648"/>
      <c r="S648"/>
      <c r="T648"/>
      <c r="U648"/>
      <c r="V648"/>
      <c r="W648"/>
      <c r="X648"/>
      <c r="Y648"/>
      <c r="Z648"/>
      <c r="AA648"/>
      <c r="AB648"/>
      <c r="AC648"/>
      <c r="AD648"/>
    </row>
    <row r="649" spans="1:30" s="10" customFormat="1" ht="30" customHeight="1">
      <c r="A649" s="5"/>
      <c r="B649" s="5"/>
      <c r="C649" s="18">
        <v>646</v>
      </c>
      <c r="D649" s="19" t="s">
        <v>721</v>
      </c>
      <c r="E649" s="86" t="s">
        <v>722</v>
      </c>
      <c r="F649" s="86" t="s">
        <v>722</v>
      </c>
      <c r="G649" s="24" t="str">
        <f t="shared" si="10"/>
        <v>Do</v>
      </c>
      <c r="H649" s="77" t="s">
        <v>736</v>
      </c>
      <c r="I649" s="78">
        <v>1</v>
      </c>
      <c r="J649" s="11"/>
      <c r="K649" s="78">
        <v>45</v>
      </c>
      <c r="L649"/>
      <c r="M649"/>
      <c r="N649"/>
      <c r="O649"/>
      <c r="P649"/>
      <c r="Q649"/>
      <c r="R649"/>
      <c r="S649"/>
      <c r="T649"/>
      <c r="U649"/>
      <c r="V649"/>
      <c r="W649"/>
      <c r="X649"/>
      <c r="Y649"/>
      <c r="Z649"/>
      <c r="AA649"/>
      <c r="AB649"/>
      <c r="AC649"/>
      <c r="AD649"/>
    </row>
    <row r="650" spans="1:30" s="10" customFormat="1" ht="30" customHeight="1">
      <c r="A650" s="5"/>
      <c r="B650" s="5"/>
      <c r="C650" s="18">
        <v>647</v>
      </c>
      <c r="D650" s="19" t="s">
        <v>721</v>
      </c>
      <c r="E650" s="86" t="s">
        <v>722</v>
      </c>
      <c r="F650" s="86" t="s">
        <v>722</v>
      </c>
      <c r="G650" s="24" t="str">
        <f t="shared" si="10"/>
        <v>Do</v>
      </c>
      <c r="H650" s="77" t="s">
        <v>737</v>
      </c>
      <c r="I650" s="78">
        <v>6.0000000000000001E-3</v>
      </c>
      <c r="J650" s="11"/>
      <c r="K650" s="78">
        <v>15</v>
      </c>
      <c r="L650"/>
      <c r="M650"/>
      <c r="N650"/>
      <c r="O650"/>
      <c r="P650"/>
      <c r="Q650"/>
      <c r="R650"/>
      <c r="S650"/>
      <c r="T650"/>
      <c r="U650"/>
      <c r="V650"/>
      <c r="W650"/>
      <c r="X650"/>
      <c r="Y650"/>
      <c r="Z650"/>
      <c r="AA650"/>
      <c r="AB650"/>
      <c r="AC650"/>
      <c r="AD650"/>
    </row>
    <row r="651" spans="1:30" s="10" customFormat="1" ht="30" customHeight="1">
      <c r="A651" s="5"/>
      <c r="B651" s="5"/>
      <c r="C651" s="18">
        <v>648</v>
      </c>
      <c r="D651" s="19" t="s">
        <v>721</v>
      </c>
      <c r="E651" s="86" t="s">
        <v>722</v>
      </c>
      <c r="F651" s="86" t="s">
        <v>722</v>
      </c>
      <c r="G651" s="24" t="str">
        <f t="shared" si="10"/>
        <v>Do</v>
      </c>
      <c r="H651" s="77" t="s">
        <v>738</v>
      </c>
      <c r="I651" s="78">
        <v>1.3</v>
      </c>
      <c r="J651" s="11"/>
      <c r="K651" s="78">
        <v>60</v>
      </c>
      <c r="L651"/>
      <c r="M651"/>
      <c r="N651"/>
      <c r="O651"/>
      <c r="P651"/>
      <c r="Q651"/>
      <c r="R651"/>
      <c r="S651"/>
      <c r="T651"/>
      <c r="U651"/>
      <c r="V651"/>
      <c r="W651"/>
      <c r="X651"/>
      <c r="Y651"/>
      <c r="Z651"/>
      <c r="AA651"/>
      <c r="AB651"/>
      <c r="AC651"/>
      <c r="AD651"/>
    </row>
    <row r="652" spans="1:30" s="10" customFormat="1" ht="30" customHeight="1">
      <c r="A652" s="5"/>
      <c r="B652" s="5"/>
      <c r="C652" s="18">
        <v>649</v>
      </c>
      <c r="D652" s="19" t="s">
        <v>721</v>
      </c>
      <c r="E652" s="86" t="s">
        <v>722</v>
      </c>
      <c r="F652" s="86" t="s">
        <v>722</v>
      </c>
      <c r="G652" s="24" t="str">
        <f t="shared" si="10"/>
        <v>Do</v>
      </c>
      <c r="H652" s="77" t="s">
        <v>739</v>
      </c>
      <c r="I652" s="78">
        <v>0</v>
      </c>
      <c r="J652" s="11"/>
      <c r="K652" s="78">
        <v>100</v>
      </c>
      <c r="L652"/>
      <c r="M652"/>
      <c r="N652"/>
      <c r="O652"/>
      <c r="P652"/>
      <c r="Q652"/>
      <c r="R652"/>
      <c r="S652"/>
      <c r="T652"/>
      <c r="U652"/>
      <c r="V652"/>
      <c r="W652"/>
      <c r="X652"/>
      <c r="Y652"/>
      <c r="Z652"/>
      <c r="AA652"/>
      <c r="AB652"/>
      <c r="AC652"/>
      <c r="AD652"/>
    </row>
    <row r="653" spans="1:30" s="10" customFormat="1" ht="30" customHeight="1">
      <c r="A653" s="5"/>
      <c r="B653" s="5"/>
      <c r="C653" s="18">
        <v>650</v>
      </c>
      <c r="D653" s="19" t="s">
        <v>721</v>
      </c>
      <c r="E653" s="86" t="s">
        <v>722</v>
      </c>
      <c r="F653" s="86" t="s">
        <v>722</v>
      </c>
      <c r="G653" s="24" t="str">
        <f t="shared" si="10"/>
        <v>Do</v>
      </c>
      <c r="H653" s="77" t="s">
        <v>740</v>
      </c>
      <c r="I653" s="78">
        <v>0</v>
      </c>
      <c r="J653" s="11"/>
      <c r="K653" s="78">
        <v>100</v>
      </c>
      <c r="L653"/>
      <c r="M653"/>
      <c r="N653"/>
      <c r="O653"/>
      <c r="P653"/>
      <c r="Q653"/>
      <c r="R653"/>
      <c r="S653"/>
      <c r="T653"/>
      <c r="U653"/>
      <c r="V653"/>
      <c r="W653"/>
      <c r="X653"/>
      <c r="Y653"/>
      <c r="Z653"/>
      <c r="AA653"/>
      <c r="AB653"/>
      <c r="AC653"/>
      <c r="AD653"/>
    </row>
    <row r="654" spans="1:30" s="10" customFormat="1" ht="30" customHeight="1">
      <c r="A654" s="5"/>
      <c r="B654" s="5"/>
      <c r="C654" s="18">
        <v>651</v>
      </c>
      <c r="D654" s="19" t="s">
        <v>721</v>
      </c>
      <c r="E654" s="86" t="s">
        <v>722</v>
      </c>
      <c r="F654" s="86" t="s">
        <v>722</v>
      </c>
      <c r="G654" s="24" t="str">
        <f t="shared" si="10"/>
        <v>Do</v>
      </c>
      <c r="H654" s="77" t="s">
        <v>741</v>
      </c>
      <c r="I654" s="78">
        <v>0</v>
      </c>
      <c r="J654" s="11"/>
      <c r="K654" s="78">
        <v>100</v>
      </c>
      <c r="L654"/>
      <c r="M654"/>
      <c r="N654"/>
      <c r="O654"/>
      <c r="P654"/>
      <c r="Q654"/>
      <c r="R654"/>
      <c r="S654"/>
      <c r="T654"/>
      <c r="U654"/>
      <c r="V654"/>
      <c r="W654"/>
      <c r="X654"/>
      <c r="Y654"/>
      <c r="Z654"/>
      <c r="AA654"/>
      <c r="AB654"/>
      <c r="AC654"/>
      <c r="AD654"/>
    </row>
    <row r="655" spans="1:30" s="10" customFormat="1" ht="30" customHeight="1">
      <c r="A655" s="5"/>
      <c r="B655" s="5"/>
      <c r="C655" s="18">
        <v>652</v>
      </c>
      <c r="D655" s="19" t="s">
        <v>721</v>
      </c>
      <c r="E655" s="86" t="s">
        <v>722</v>
      </c>
      <c r="F655" s="86" t="s">
        <v>722</v>
      </c>
      <c r="G655" s="24" t="str">
        <f t="shared" si="10"/>
        <v>Do</v>
      </c>
      <c r="H655" s="77" t="s">
        <v>742</v>
      </c>
      <c r="I655" s="78">
        <v>2</v>
      </c>
      <c r="J655" s="11"/>
      <c r="K655" s="78">
        <v>50</v>
      </c>
      <c r="L655"/>
      <c r="M655"/>
      <c r="N655"/>
      <c r="O655"/>
      <c r="P655"/>
      <c r="Q655"/>
      <c r="R655"/>
      <c r="S655"/>
      <c r="T655"/>
      <c r="U655"/>
      <c r="V655"/>
      <c r="W655"/>
      <c r="X655"/>
      <c r="Y655"/>
      <c r="Z655"/>
      <c r="AA655"/>
      <c r="AB655"/>
      <c r="AC655"/>
      <c r="AD655"/>
    </row>
    <row r="656" spans="1:30" s="10" customFormat="1" ht="30" customHeight="1">
      <c r="A656" s="5"/>
      <c r="B656" s="5"/>
      <c r="C656" s="18">
        <v>653</v>
      </c>
      <c r="D656" s="19" t="s">
        <v>721</v>
      </c>
      <c r="E656" s="86" t="s">
        <v>722</v>
      </c>
      <c r="F656" s="86" t="s">
        <v>722</v>
      </c>
      <c r="G656" s="24" t="str">
        <f t="shared" si="10"/>
        <v>Do</v>
      </c>
      <c r="H656" s="77" t="s">
        <v>743</v>
      </c>
      <c r="I656" s="78">
        <v>1</v>
      </c>
      <c r="J656" s="11"/>
      <c r="K656" s="78">
        <v>40</v>
      </c>
      <c r="L656"/>
      <c r="M656"/>
      <c r="N656"/>
      <c r="O656"/>
      <c r="P656"/>
      <c r="Q656"/>
      <c r="R656"/>
      <c r="S656"/>
      <c r="T656"/>
      <c r="U656"/>
      <c r="V656"/>
      <c r="W656"/>
      <c r="X656"/>
      <c r="Y656"/>
      <c r="Z656"/>
      <c r="AA656"/>
      <c r="AB656"/>
      <c r="AC656"/>
      <c r="AD656"/>
    </row>
    <row r="657" spans="1:30" s="10" customFormat="1" ht="30" customHeight="1">
      <c r="A657" s="5"/>
      <c r="B657" s="5"/>
      <c r="C657" s="18">
        <v>654</v>
      </c>
      <c r="D657" s="19" t="s">
        <v>721</v>
      </c>
      <c r="E657" s="86" t="s">
        <v>722</v>
      </c>
      <c r="F657" s="86" t="s">
        <v>722</v>
      </c>
      <c r="G657" s="24" t="str">
        <f t="shared" si="10"/>
        <v>Do</v>
      </c>
      <c r="H657" s="77" t="s">
        <v>744</v>
      </c>
      <c r="I657" s="78">
        <v>2</v>
      </c>
      <c r="J657" s="11"/>
      <c r="K657" s="78">
        <v>60</v>
      </c>
      <c r="L657"/>
      <c r="M657"/>
      <c r="N657"/>
      <c r="O657"/>
      <c r="P657"/>
      <c r="Q657"/>
      <c r="R657"/>
      <c r="S657"/>
      <c r="T657"/>
      <c r="U657"/>
      <c r="V657"/>
      <c r="W657"/>
      <c r="X657"/>
      <c r="Y657"/>
      <c r="Z657"/>
      <c r="AA657"/>
      <c r="AB657"/>
      <c r="AC657"/>
      <c r="AD657"/>
    </row>
    <row r="658" spans="1:30" s="10" customFormat="1" ht="30" customHeight="1">
      <c r="A658" s="5"/>
      <c r="B658" s="5"/>
      <c r="C658" s="18">
        <v>655</v>
      </c>
      <c r="D658" s="19" t="s">
        <v>721</v>
      </c>
      <c r="E658" s="86" t="s">
        <v>722</v>
      </c>
      <c r="F658" s="86" t="s">
        <v>722</v>
      </c>
      <c r="G658" s="24" t="str">
        <f t="shared" si="10"/>
        <v>Do</v>
      </c>
      <c r="H658" s="77" t="s">
        <v>745</v>
      </c>
      <c r="I658" s="78">
        <v>2</v>
      </c>
      <c r="J658" s="11"/>
      <c r="K658" s="78">
        <v>40</v>
      </c>
      <c r="L658"/>
      <c r="M658"/>
      <c r="N658"/>
      <c r="O658"/>
      <c r="P658"/>
      <c r="Q658"/>
      <c r="R658"/>
      <c r="S658"/>
      <c r="T658"/>
      <c r="U658"/>
      <c r="V658"/>
      <c r="W658"/>
      <c r="X658"/>
      <c r="Y658"/>
      <c r="Z658"/>
      <c r="AA658"/>
      <c r="AB658"/>
      <c r="AC658"/>
      <c r="AD658"/>
    </row>
    <row r="659" spans="1:30" s="10" customFormat="1" ht="30" customHeight="1">
      <c r="A659" s="5"/>
      <c r="B659" s="5"/>
      <c r="C659" s="18">
        <v>656</v>
      </c>
      <c r="D659" s="19" t="s">
        <v>721</v>
      </c>
      <c r="E659" s="86" t="s">
        <v>722</v>
      </c>
      <c r="F659" s="86" t="s">
        <v>722</v>
      </c>
      <c r="G659" s="24" t="str">
        <f t="shared" si="10"/>
        <v>Do</v>
      </c>
      <c r="H659" s="77" t="s">
        <v>746</v>
      </c>
      <c r="I659" s="78">
        <v>1.4999999999999999E-2</v>
      </c>
      <c r="J659" s="11"/>
      <c r="K659" s="78">
        <v>35</v>
      </c>
      <c r="L659"/>
      <c r="M659"/>
      <c r="N659"/>
      <c r="O659"/>
      <c r="P659"/>
      <c r="Q659"/>
      <c r="R659"/>
      <c r="S659"/>
      <c r="T659"/>
      <c r="U659"/>
      <c r="V659"/>
      <c r="W659"/>
      <c r="X659"/>
      <c r="Y659"/>
      <c r="Z659"/>
      <c r="AA659"/>
      <c r="AB659"/>
      <c r="AC659"/>
      <c r="AD659"/>
    </row>
    <row r="660" spans="1:30" s="10" customFormat="1" ht="30" customHeight="1">
      <c r="A660" s="5"/>
      <c r="B660" s="5"/>
      <c r="C660" s="18">
        <v>657</v>
      </c>
      <c r="D660" s="19" t="s">
        <v>721</v>
      </c>
      <c r="E660" s="86" t="s">
        <v>722</v>
      </c>
      <c r="F660" s="86" t="s">
        <v>722</v>
      </c>
      <c r="G660" s="24" t="str">
        <f t="shared" si="10"/>
        <v>Do</v>
      </c>
      <c r="H660" s="77" t="s">
        <v>747</v>
      </c>
      <c r="I660" s="78">
        <v>1.4999999999999999E-2</v>
      </c>
      <c r="J660" s="11"/>
      <c r="K660" s="78">
        <v>100</v>
      </c>
      <c r="L660"/>
      <c r="M660"/>
      <c r="N660"/>
      <c r="O660"/>
      <c r="P660"/>
      <c r="Q660"/>
      <c r="R660"/>
      <c r="S660"/>
      <c r="T660"/>
      <c r="U660"/>
      <c r="V660"/>
      <c r="W660"/>
      <c r="X660"/>
      <c r="Y660"/>
      <c r="Z660"/>
      <c r="AA660"/>
      <c r="AB660"/>
      <c r="AC660"/>
      <c r="AD660"/>
    </row>
    <row r="661" spans="1:30" s="10" customFormat="1" ht="18.75" customHeight="1">
      <c r="A661" s="5"/>
      <c r="B661" s="5"/>
      <c r="C661" s="18">
        <v>658</v>
      </c>
      <c r="D661" s="19" t="s">
        <v>721</v>
      </c>
      <c r="E661" s="86" t="s">
        <v>722</v>
      </c>
      <c r="F661" s="86" t="s">
        <v>722</v>
      </c>
      <c r="G661" s="24" t="str">
        <f t="shared" si="10"/>
        <v>Do</v>
      </c>
      <c r="H661" s="77" t="s">
        <v>748</v>
      </c>
      <c r="I661" s="78">
        <v>1</v>
      </c>
      <c r="J661" s="11"/>
      <c r="K661" s="78">
        <v>30</v>
      </c>
      <c r="L661"/>
      <c r="M661"/>
      <c r="N661"/>
      <c r="O661"/>
      <c r="P661"/>
      <c r="Q661"/>
      <c r="R661"/>
      <c r="S661"/>
      <c r="T661"/>
      <c r="U661"/>
      <c r="V661"/>
      <c r="W661"/>
      <c r="X661"/>
      <c r="Y661"/>
      <c r="Z661"/>
      <c r="AA661"/>
      <c r="AB661"/>
      <c r="AC661"/>
      <c r="AD661"/>
    </row>
    <row r="662" spans="1:30" s="10" customFormat="1" ht="45" customHeight="1">
      <c r="A662" s="5"/>
      <c r="B662" s="5"/>
      <c r="C662" s="18">
        <v>659</v>
      </c>
      <c r="D662" s="19" t="s">
        <v>159</v>
      </c>
      <c r="E662" s="20" t="s">
        <v>160</v>
      </c>
      <c r="F662" s="20" t="s">
        <v>160</v>
      </c>
      <c r="G662" s="24" t="str">
        <f t="shared" si="10"/>
        <v>Guwahati Rd Divn</v>
      </c>
      <c r="H662" s="60" t="s">
        <v>749</v>
      </c>
      <c r="I662" s="66">
        <v>0.65</v>
      </c>
      <c r="J662" s="11"/>
      <c r="K662" s="66">
        <v>50</v>
      </c>
      <c r="L662"/>
      <c r="M662"/>
      <c r="N662"/>
      <c r="O662"/>
      <c r="P662"/>
      <c r="Q662"/>
      <c r="R662"/>
      <c r="S662"/>
      <c r="T662"/>
      <c r="U662"/>
      <c r="V662"/>
      <c r="W662"/>
      <c r="X662"/>
      <c r="Y662"/>
      <c r="Z662"/>
      <c r="AA662"/>
      <c r="AB662"/>
      <c r="AC662"/>
      <c r="AD662"/>
    </row>
    <row r="663" spans="1:30" s="10" customFormat="1" ht="30" customHeight="1">
      <c r="A663" s="5"/>
      <c r="B663" s="5"/>
      <c r="C663" s="18">
        <v>660</v>
      </c>
      <c r="D663" s="19" t="s">
        <v>159</v>
      </c>
      <c r="E663" s="20" t="s">
        <v>160</v>
      </c>
      <c r="F663" s="20" t="s">
        <v>160</v>
      </c>
      <c r="G663" s="24" t="str">
        <f t="shared" si="10"/>
        <v>Do</v>
      </c>
      <c r="H663" s="60" t="s">
        <v>750</v>
      </c>
      <c r="I663" s="66">
        <v>0.7</v>
      </c>
      <c r="J663" s="11"/>
      <c r="K663" s="66">
        <v>40</v>
      </c>
      <c r="L663"/>
      <c r="M663"/>
      <c r="N663"/>
      <c r="O663"/>
      <c r="P663"/>
      <c r="Q663"/>
      <c r="R663"/>
      <c r="S663"/>
      <c r="T663"/>
      <c r="U663"/>
      <c r="V663"/>
      <c r="W663"/>
      <c r="X663"/>
      <c r="Y663"/>
      <c r="Z663"/>
      <c r="AA663"/>
      <c r="AB663"/>
      <c r="AC663"/>
      <c r="AD663"/>
    </row>
    <row r="664" spans="1:30" s="10" customFormat="1" ht="30" customHeight="1">
      <c r="A664" s="5"/>
      <c r="B664" s="5"/>
      <c r="C664" s="18">
        <v>661</v>
      </c>
      <c r="D664" s="19" t="s">
        <v>159</v>
      </c>
      <c r="E664" s="20" t="s">
        <v>160</v>
      </c>
      <c r="F664" s="20" t="s">
        <v>160</v>
      </c>
      <c r="G664" s="24" t="str">
        <f t="shared" si="10"/>
        <v>Do</v>
      </c>
      <c r="H664" s="60" t="s">
        <v>751</v>
      </c>
      <c r="I664" s="66">
        <v>0.7</v>
      </c>
      <c r="J664" s="11"/>
      <c r="K664" s="66">
        <v>50</v>
      </c>
      <c r="L664"/>
      <c r="M664"/>
      <c r="N664"/>
      <c r="O664"/>
      <c r="P664"/>
      <c r="Q664"/>
      <c r="R664"/>
      <c r="S664"/>
      <c r="T664"/>
      <c r="U664"/>
      <c r="V664"/>
      <c r="W664"/>
      <c r="X664"/>
      <c r="Y664"/>
      <c r="Z664"/>
      <c r="AA664"/>
      <c r="AB664"/>
      <c r="AC664"/>
      <c r="AD664"/>
    </row>
    <row r="665" spans="1:30" s="10" customFormat="1" ht="30" customHeight="1">
      <c r="A665" s="5"/>
      <c r="B665" s="5"/>
      <c r="C665" s="18">
        <v>662</v>
      </c>
      <c r="D665" s="19" t="s">
        <v>159</v>
      </c>
      <c r="E665" s="20" t="s">
        <v>160</v>
      </c>
      <c r="F665" s="20" t="s">
        <v>160</v>
      </c>
      <c r="G665" s="24" t="str">
        <f t="shared" si="10"/>
        <v>Do</v>
      </c>
      <c r="H665" s="60" t="s">
        <v>752</v>
      </c>
      <c r="I665" s="66">
        <v>0.4</v>
      </c>
      <c r="J665" s="11"/>
      <c r="K665" s="66">
        <v>20</v>
      </c>
      <c r="L665"/>
      <c r="M665"/>
      <c r="N665"/>
      <c r="O665"/>
      <c r="P665"/>
      <c r="Q665"/>
      <c r="R665"/>
      <c r="S665"/>
      <c r="T665"/>
      <c r="U665"/>
      <c r="V665"/>
      <c r="W665"/>
      <c r="X665"/>
      <c r="Y665"/>
      <c r="Z665"/>
      <c r="AA665"/>
      <c r="AB665"/>
      <c r="AC665"/>
      <c r="AD665"/>
    </row>
    <row r="666" spans="1:30" s="10" customFormat="1" ht="45" customHeight="1">
      <c r="A666" s="5"/>
      <c r="B666" s="5"/>
      <c r="C666" s="18">
        <v>663</v>
      </c>
      <c r="D666" s="19" t="s">
        <v>159</v>
      </c>
      <c r="E666" s="20" t="s">
        <v>160</v>
      </c>
      <c r="F666" s="20" t="s">
        <v>160</v>
      </c>
      <c r="G666" s="24" t="str">
        <f t="shared" si="10"/>
        <v>Do</v>
      </c>
      <c r="H666" s="60" t="s">
        <v>753</v>
      </c>
      <c r="I666" s="66">
        <v>0.5</v>
      </c>
      <c r="J666" s="11"/>
      <c r="K666" s="66">
        <v>30</v>
      </c>
      <c r="L666"/>
      <c r="M666"/>
      <c r="N666"/>
      <c r="O666"/>
      <c r="P666"/>
      <c r="Q666"/>
      <c r="R666"/>
      <c r="S666"/>
      <c r="T666"/>
      <c r="U666"/>
      <c r="V666"/>
      <c r="W666"/>
      <c r="X666"/>
      <c r="Y666"/>
      <c r="Z666"/>
      <c r="AA666"/>
      <c r="AB666"/>
      <c r="AC666"/>
      <c r="AD666"/>
    </row>
    <row r="667" spans="1:30" s="10" customFormat="1" ht="45" customHeight="1">
      <c r="A667" s="5"/>
      <c r="B667" s="5"/>
      <c r="C667" s="18">
        <v>664</v>
      </c>
      <c r="D667" s="19" t="s">
        <v>159</v>
      </c>
      <c r="E667" s="20" t="s">
        <v>160</v>
      </c>
      <c r="F667" s="20" t="s">
        <v>160</v>
      </c>
      <c r="G667" s="24" t="str">
        <f t="shared" si="10"/>
        <v>Do</v>
      </c>
      <c r="H667" s="60" t="s">
        <v>754</v>
      </c>
      <c r="I667" s="66">
        <v>1.7</v>
      </c>
      <c r="J667" s="11"/>
      <c r="K667" s="66">
        <v>9</v>
      </c>
      <c r="L667"/>
      <c r="M667"/>
      <c r="N667"/>
      <c r="O667"/>
      <c r="P667"/>
      <c r="Q667"/>
      <c r="R667"/>
      <c r="S667"/>
      <c r="T667"/>
      <c r="U667"/>
      <c r="V667"/>
      <c r="W667"/>
      <c r="X667"/>
      <c r="Y667"/>
      <c r="Z667"/>
      <c r="AA667"/>
      <c r="AB667"/>
      <c r="AC667"/>
      <c r="AD667"/>
    </row>
    <row r="668" spans="1:30" s="10" customFormat="1" ht="30" customHeight="1">
      <c r="A668" s="5"/>
      <c r="B668" s="5"/>
      <c r="C668" s="18">
        <v>665</v>
      </c>
      <c r="D668" s="19" t="s">
        <v>159</v>
      </c>
      <c r="E668" s="20" t="s">
        <v>160</v>
      </c>
      <c r="F668" s="20" t="s">
        <v>160</v>
      </c>
      <c r="G668" s="24" t="str">
        <f t="shared" si="10"/>
        <v>Do</v>
      </c>
      <c r="H668" s="60" t="s">
        <v>755</v>
      </c>
      <c r="I668" s="66">
        <v>0.54500000000000004</v>
      </c>
      <c r="J668" s="11"/>
      <c r="K668" s="66">
        <v>30</v>
      </c>
      <c r="L668"/>
      <c r="M668"/>
      <c r="N668"/>
      <c r="O668"/>
      <c r="P668"/>
      <c r="Q668"/>
      <c r="R668"/>
      <c r="S668"/>
      <c r="T668"/>
      <c r="U668"/>
      <c r="V668"/>
      <c r="W668"/>
      <c r="X668"/>
      <c r="Y668"/>
      <c r="Z668"/>
      <c r="AA668"/>
      <c r="AB668"/>
      <c r="AC668"/>
      <c r="AD668"/>
    </row>
    <row r="669" spans="1:30" s="10" customFormat="1" ht="30" customHeight="1">
      <c r="A669" s="5"/>
      <c r="B669" s="5"/>
      <c r="C669" s="18">
        <v>666</v>
      </c>
      <c r="D669" s="19" t="s">
        <v>159</v>
      </c>
      <c r="E669" s="20" t="s">
        <v>160</v>
      </c>
      <c r="F669" s="20" t="s">
        <v>160</v>
      </c>
      <c r="G669" s="24" t="str">
        <f t="shared" si="10"/>
        <v>Do</v>
      </c>
      <c r="H669" s="60" t="s">
        <v>756</v>
      </c>
      <c r="I669" s="66">
        <v>0.39</v>
      </c>
      <c r="J669" s="11"/>
      <c r="K669" s="66">
        <v>30</v>
      </c>
      <c r="L669"/>
      <c r="M669"/>
      <c r="N669"/>
      <c r="O669"/>
      <c r="P669"/>
      <c r="Q669"/>
      <c r="R669"/>
      <c r="S669"/>
      <c r="T669"/>
      <c r="U669"/>
      <c r="V669"/>
      <c r="W669"/>
      <c r="X669"/>
      <c r="Y669"/>
      <c r="Z669"/>
      <c r="AA669"/>
      <c r="AB669"/>
      <c r="AC669"/>
      <c r="AD669"/>
    </row>
    <row r="670" spans="1:30" s="10" customFormat="1" ht="30" customHeight="1">
      <c r="A670" s="5"/>
      <c r="B670" s="5"/>
      <c r="C670" s="18">
        <v>667</v>
      </c>
      <c r="D670" s="19" t="s">
        <v>159</v>
      </c>
      <c r="E670" s="20" t="s">
        <v>160</v>
      </c>
      <c r="F670" s="20" t="s">
        <v>160</v>
      </c>
      <c r="G670" s="24" t="str">
        <f t="shared" si="10"/>
        <v>Do</v>
      </c>
      <c r="H670" s="60" t="s">
        <v>757</v>
      </c>
      <c r="I670" s="66">
        <v>4</v>
      </c>
      <c r="J670" s="11"/>
      <c r="K670" s="66">
        <v>20</v>
      </c>
      <c r="L670"/>
      <c r="M670"/>
      <c r="N670"/>
      <c r="O670"/>
      <c r="P670"/>
      <c r="Q670"/>
      <c r="R670"/>
      <c r="S670"/>
      <c r="T670"/>
      <c r="U670"/>
      <c r="V670"/>
      <c r="W670"/>
      <c r="X670"/>
      <c r="Y670"/>
      <c r="Z670"/>
      <c r="AA670"/>
      <c r="AB670"/>
      <c r="AC670"/>
      <c r="AD670"/>
    </row>
    <row r="671" spans="1:30" s="10" customFormat="1" ht="30" customHeight="1">
      <c r="A671" s="5"/>
      <c r="B671" s="5"/>
      <c r="C671" s="18">
        <v>668</v>
      </c>
      <c r="D671" s="19" t="s">
        <v>159</v>
      </c>
      <c r="E671" s="20" t="s">
        <v>160</v>
      </c>
      <c r="F671" s="20" t="s">
        <v>160</v>
      </c>
      <c r="G671" s="24" t="str">
        <f t="shared" si="10"/>
        <v>Do</v>
      </c>
      <c r="H671" s="60" t="s">
        <v>758</v>
      </c>
      <c r="I671" s="66">
        <v>0.35</v>
      </c>
      <c r="J671" s="11"/>
      <c r="K671" s="66">
        <v>30</v>
      </c>
      <c r="L671"/>
      <c r="M671"/>
      <c r="N671"/>
      <c r="O671"/>
      <c r="P671"/>
      <c r="Q671"/>
      <c r="R671"/>
      <c r="S671"/>
      <c r="T671"/>
      <c r="U671"/>
      <c r="V671"/>
      <c r="W671"/>
      <c r="X671"/>
      <c r="Y671"/>
      <c r="Z671"/>
      <c r="AA671"/>
      <c r="AB671"/>
      <c r="AC671"/>
      <c r="AD671"/>
    </row>
    <row r="672" spans="1:30" s="10" customFormat="1" ht="30" customHeight="1">
      <c r="A672" s="5"/>
      <c r="B672" s="5"/>
      <c r="C672" s="18">
        <v>669</v>
      </c>
      <c r="D672" s="19" t="s">
        <v>159</v>
      </c>
      <c r="E672" s="20" t="s">
        <v>160</v>
      </c>
      <c r="F672" s="20" t="s">
        <v>160</v>
      </c>
      <c r="G672" s="24" t="str">
        <f t="shared" si="10"/>
        <v>Do</v>
      </c>
      <c r="H672" s="60" t="s">
        <v>759</v>
      </c>
      <c r="I672" s="66">
        <v>0.35</v>
      </c>
      <c r="J672" s="11"/>
      <c r="K672" s="66">
        <v>20</v>
      </c>
      <c r="L672"/>
      <c r="M672"/>
      <c r="N672"/>
      <c r="O672"/>
      <c r="P672"/>
      <c r="Q672"/>
      <c r="R672"/>
      <c r="S672"/>
      <c r="T672"/>
      <c r="U672"/>
      <c r="V672"/>
      <c r="W672"/>
      <c r="X672"/>
      <c r="Y672"/>
      <c r="Z672"/>
      <c r="AA672"/>
      <c r="AB672"/>
      <c r="AC672"/>
      <c r="AD672"/>
    </row>
    <row r="673" spans="1:30" s="10" customFormat="1" ht="30" customHeight="1">
      <c r="A673" s="5"/>
      <c r="B673" s="5"/>
      <c r="C673" s="18">
        <v>670</v>
      </c>
      <c r="D673" s="19" t="s">
        <v>159</v>
      </c>
      <c r="E673" s="20" t="s">
        <v>160</v>
      </c>
      <c r="F673" s="20" t="s">
        <v>160</v>
      </c>
      <c r="G673" s="24" t="str">
        <f t="shared" si="10"/>
        <v>Do</v>
      </c>
      <c r="H673" s="60" t="s">
        <v>760</v>
      </c>
      <c r="I673" s="66">
        <v>0.35199999999999998</v>
      </c>
      <c r="J673" s="11"/>
      <c r="K673" s="66">
        <v>20</v>
      </c>
      <c r="L673"/>
      <c r="M673"/>
      <c r="N673"/>
      <c r="O673"/>
      <c r="P673"/>
      <c r="Q673"/>
      <c r="R673"/>
      <c r="S673"/>
      <c r="T673"/>
      <c r="U673"/>
      <c r="V673"/>
      <c r="W673"/>
      <c r="X673"/>
      <c r="Y673"/>
      <c r="Z673"/>
      <c r="AA673"/>
      <c r="AB673"/>
      <c r="AC673"/>
      <c r="AD673"/>
    </row>
    <row r="674" spans="1:30" s="10" customFormat="1" ht="30" customHeight="1">
      <c r="A674" s="5"/>
      <c r="B674" s="5"/>
      <c r="C674" s="18">
        <v>671</v>
      </c>
      <c r="D674" s="19" t="s">
        <v>159</v>
      </c>
      <c r="E674" s="20" t="s">
        <v>160</v>
      </c>
      <c r="F674" s="20" t="s">
        <v>160</v>
      </c>
      <c r="G674" s="24" t="str">
        <f t="shared" si="10"/>
        <v>Do</v>
      </c>
      <c r="H674" s="60" t="s">
        <v>761</v>
      </c>
      <c r="I674" s="66">
        <v>0.45500000000000002</v>
      </c>
      <c r="J674" s="11"/>
      <c r="K674" s="66">
        <v>50</v>
      </c>
      <c r="L674"/>
      <c r="M674"/>
      <c r="N674"/>
      <c r="O674"/>
      <c r="P674"/>
      <c r="Q674"/>
      <c r="R674"/>
      <c r="S674"/>
      <c r="T674"/>
      <c r="U674"/>
      <c r="V674"/>
      <c r="W674"/>
      <c r="X674"/>
      <c r="Y674"/>
      <c r="Z674"/>
      <c r="AA674"/>
      <c r="AB674"/>
      <c r="AC674"/>
      <c r="AD674"/>
    </row>
    <row r="675" spans="1:30" s="10" customFormat="1" ht="30" customHeight="1">
      <c r="A675" s="5"/>
      <c r="B675" s="5"/>
      <c r="C675" s="18">
        <v>672</v>
      </c>
      <c r="D675" s="19" t="s">
        <v>159</v>
      </c>
      <c r="E675" s="20" t="s">
        <v>160</v>
      </c>
      <c r="F675" s="20" t="s">
        <v>160</v>
      </c>
      <c r="G675" s="24" t="str">
        <f t="shared" si="10"/>
        <v>Do</v>
      </c>
      <c r="H675" s="60" t="s">
        <v>762</v>
      </c>
      <c r="I675" s="66">
        <v>0.13</v>
      </c>
      <c r="J675" s="11"/>
      <c r="K675" s="66">
        <v>15</v>
      </c>
      <c r="L675"/>
      <c r="M675"/>
      <c r="N675"/>
      <c r="O675"/>
      <c r="P675"/>
      <c r="Q675"/>
      <c r="R675"/>
      <c r="S675"/>
      <c r="T675"/>
      <c r="U675"/>
      <c r="V675"/>
      <c r="W675"/>
      <c r="X675"/>
      <c r="Y675"/>
      <c r="Z675"/>
      <c r="AA675"/>
      <c r="AB675"/>
      <c r="AC675"/>
      <c r="AD675"/>
    </row>
    <row r="676" spans="1:30" s="10" customFormat="1" ht="45" customHeight="1">
      <c r="A676" s="5"/>
      <c r="B676" s="5"/>
      <c r="C676" s="18">
        <v>673</v>
      </c>
      <c r="D676" s="19" t="s">
        <v>159</v>
      </c>
      <c r="E676" s="20" t="s">
        <v>160</v>
      </c>
      <c r="F676" s="20" t="s">
        <v>160</v>
      </c>
      <c r="G676" s="24" t="str">
        <f t="shared" si="10"/>
        <v>Do</v>
      </c>
      <c r="H676" s="60" t="s">
        <v>763</v>
      </c>
      <c r="I676" s="66">
        <v>2.1</v>
      </c>
      <c r="J676" s="11"/>
      <c r="K676" s="66">
        <v>40</v>
      </c>
      <c r="L676"/>
      <c r="M676"/>
      <c r="N676"/>
      <c r="O676"/>
      <c r="P676"/>
      <c r="Q676"/>
      <c r="R676"/>
      <c r="S676"/>
      <c r="T676"/>
      <c r="U676"/>
      <c r="V676"/>
      <c r="W676"/>
      <c r="X676"/>
      <c r="Y676"/>
      <c r="Z676"/>
      <c r="AA676"/>
      <c r="AB676"/>
      <c r="AC676"/>
      <c r="AD676"/>
    </row>
    <row r="677" spans="1:30" s="10" customFormat="1" ht="60" customHeight="1">
      <c r="A677" s="5"/>
      <c r="B677" s="5"/>
      <c r="C677" s="18">
        <v>674</v>
      </c>
      <c r="D677" s="19" t="s">
        <v>159</v>
      </c>
      <c r="E677" s="20" t="s">
        <v>160</v>
      </c>
      <c r="F677" s="20" t="s">
        <v>160</v>
      </c>
      <c r="G677" s="24" t="str">
        <f t="shared" si="10"/>
        <v>Do</v>
      </c>
      <c r="H677" s="60" t="s">
        <v>764</v>
      </c>
      <c r="I677" s="66">
        <v>3.403</v>
      </c>
      <c r="J677" s="11"/>
      <c r="K677" s="66">
        <v>60</v>
      </c>
      <c r="L677"/>
      <c r="M677"/>
      <c r="N677"/>
      <c r="O677"/>
      <c r="P677"/>
      <c r="Q677"/>
      <c r="R677"/>
      <c r="S677"/>
      <c r="T677"/>
      <c r="U677"/>
      <c r="V677"/>
      <c r="W677"/>
      <c r="X677"/>
      <c r="Y677"/>
      <c r="Z677"/>
      <c r="AA677"/>
      <c r="AB677"/>
      <c r="AC677"/>
      <c r="AD677"/>
    </row>
    <row r="678" spans="1:30" s="10" customFormat="1" ht="30" customHeight="1">
      <c r="A678" s="5"/>
      <c r="B678" s="5"/>
      <c r="C678" s="18">
        <v>675</v>
      </c>
      <c r="D678" s="19" t="s">
        <v>159</v>
      </c>
      <c r="E678" s="20" t="s">
        <v>160</v>
      </c>
      <c r="F678" s="20" t="s">
        <v>160</v>
      </c>
      <c r="G678" s="24" t="str">
        <f t="shared" si="10"/>
        <v>Do</v>
      </c>
      <c r="H678" s="60" t="s">
        <v>765</v>
      </c>
      <c r="I678" s="66">
        <v>0.47</v>
      </c>
      <c r="J678" s="11"/>
      <c r="K678" s="66">
        <v>14.71</v>
      </c>
      <c r="L678"/>
      <c r="M678"/>
      <c r="N678"/>
      <c r="O678"/>
      <c r="P678"/>
      <c r="Q678"/>
      <c r="R678"/>
      <c r="S678"/>
      <c r="T678"/>
      <c r="U678"/>
      <c r="V678"/>
      <c r="W678"/>
      <c r="X678"/>
      <c r="Y678"/>
      <c r="Z678"/>
      <c r="AA678"/>
      <c r="AB678"/>
      <c r="AC678"/>
      <c r="AD678"/>
    </row>
    <row r="679" spans="1:30" s="10" customFormat="1" ht="30" customHeight="1">
      <c r="A679" s="5"/>
      <c r="B679" s="5"/>
      <c r="C679" s="18">
        <v>676</v>
      </c>
      <c r="D679" s="19" t="s">
        <v>159</v>
      </c>
      <c r="E679" s="20" t="s">
        <v>160</v>
      </c>
      <c r="F679" s="20" t="s">
        <v>160</v>
      </c>
      <c r="G679" s="24" t="str">
        <f t="shared" si="10"/>
        <v>Do</v>
      </c>
      <c r="H679" s="60" t="s">
        <v>766</v>
      </c>
      <c r="I679" s="66">
        <v>0.36399999999999999</v>
      </c>
      <c r="J679" s="11"/>
      <c r="K679" s="66">
        <v>20</v>
      </c>
      <c r="L679"/>
      <c r="M679"/>
      <c r="N679"/>
      <c r="O679"/>
      <c r="P679"/>
      <c r="Q679"/>
      <c r="R679"/>
      <c r="S679"/>
      <c r="T679"/>
      <c r="U679"/>
      <c r="V679"/>
      <c r="W679"/>
      <c r="X679"/>
      <c r="Y679"/>
      <c r="Z679"/>
      <c r="AA679"/>
      <c r="AB679"/>
      <c r="AC679"/>
      <c r="AD679"/>
    </row>
    <row r="680" spans="1:30" s="10" customFormat="1" ht="45.75" customHeight="1">
      <c r="A680" s="5"/>
      <c r="B680" s="5"/>
      <c r="C680" s="18">
        <v>677</v>
      </c>
      <c r="D680" s="19" t="s">
        <v>159</v>
      </c>
      <c r="E680" s="20" t="s">
        <v>160</v>
      </c>
      <c r="F680" s="20" t="s">
        <v>160</v>
      </c>
      <c r="G680" s="24" t="str">
        <f t="shared" si="10"/>
        <v>Do</v>
      </c>
      <c r="H680" s="60" t="s">
        <v>767</v>
      </c>
      <c r="I680" s="66">
        <v>0.32</v>
      </c>
      <c r="J680" s="11"/>
      <c r="K680" s="66">
        <v>30</v>
      </c>
      <c r="L680"/>
      <c r="M680"/>
      <c r="N680"/>
      <c r="O680"/>
      <c r="P680"/>
      <c r="Q680"/>
      <c r="R680"/>
      <c r="S680"/>
      <c r="T680"/>
      <c r="U680"/>
      <c r="V680"/>
      <c r="W680"/>
      <c r="X680"/>
      <c r="Y680"/>
      <c r="Z680"/>
      <c r="AA680"/>
      <c r="AB680"/>
      <c r="AC680"/>
      <c r="AD680"/>
    </row>
    <row r="681" spans="1:30" s="10" customFormat="1" ht="30" customHeight="1">
      <c r="A681" s="5"/>
      <c r="B681" s="5"/>
      <c r="C681" s="18">
        <v>678</v>
      </c>
      <c r="D681" s="19" t="s">
        <v>159</v>
      </c>
      <c r="E681" s="20" t="s">
        <v>160</v>
      </c>
      <c r="F681" s="20" t="s">
        <v>160</v>
      </c>
      <c r="G681" s="24" t="str">
        <f t="shared" si="10"/>
        <v>Do</v>
      </c>
      <c r="H681" s="60" t="s">
        <v>768</v>
      </c>
      <c r="I681" s="66">
        <v>0.34</v>
      </c>
      <c r="J681" s="11"/>
      <c r="K681" s="66">
        <v>30</v>
      </c>
      <c r="L681"/>
      <c r="M681"/>
      <c r="N681"/>
      <c r="O681"/>
      <c r="P681"/>
      <c r="Q681"/>
      <c r="R681"/>
      <c r="S681"/>
      <c r="T681"/>
      <c r="U681"/>
      <c r="V681"/>
      <c r="W681"/>
      <c r="X681"/>
      <c r="Y681"/>
      <c r="Z681"/>
      <c r="AA681"/>
      <c r="AB681"/>
      <c r="AC681"/>
      <c r="AD681"/>
    </row>
    <row r="682" spans="1:30" s="10" customFormat="1" ht="30" customHeight="1">
      <c r="A682" s="5"/>
      <c r="B682" s="5"/>
      <c r="C682" s="18">
        <v>679</v>
      </c>
      <c r="D682" s="19" t="s">
        <v>159</v>
      </c>
      <c r="E682" s="20" t="s">
        <v>160</v>
      </c>
      <c r="F682" s="20" t="s">
        <v>160</v>
      </c>
      <c r="G682" s="24" t="str">
        <f t="shared" si="10"/>
        <v>Do</v>
      </c>
      <c r="H682" s="60" t="s">
        <v>769</v>
      </c>
      <c r="I682" s="66">
        <v>0.3</v>
      </c>
      <c r="J682" s="11"/>
      <c r="K682" s="66">
        <v>15</v>
      </c>
      <c r="L682"/>
      <c r="M682"/>
      <c r="N682"/>
      <c r="O682"/>
      <c r="P682"/>
      <c r="Q682"/>
      <c r="R682"/>
      <c r="S682"/>
      <c r="T682"/>
      <c r="U682"/>
      <c r="V682"/>
      <c r="W682"/>
      <c r="X682"/>
      <c r="Y682"/>
      <c r="Z682"/>
      <c r="AA682"/>
      <c r="AB682"/>
      <c r="AC682"/>
      <c r="AD682"/>
    </row>
    <row r="683" spans="1:30" s="10" customFormat="1" ht="30" customHeight="1">
      <c r="A683" s="5"/>
      <c r="B683" s="5"/>
      <c r="C683" s="18">
        <v>680</v>
      </c>
      <c r="D683" s="19" t="s">
        <v>159</v>
      </c>
      <c r="E683" s="20" t="s">
        <v>160</v>
      </c>
      <c r="F683" s="20" t="s">
        <v>160</v>
      </c>
      <c r="G683" s="24" t="str">
        <f t="shared" si="10"/>
        <v>Do</v>
      </c>
      <c r="H683" s="60" t="s">
        <v>770</v>
      </c>
      <c r="I683" s="66">
        <v>0.3</v>
      </c>
      <c r="J683" s="11"/>
      <c r="K683" s="66">
        <v>20</v>
      </c>
      <c r="L683"/>
      <c r="M683"/>
      <c r="N683"/>
      <c r="O683"/>
      <c r="P683"/>
      <c r="Q683"/>
      <c r="R683"/>
      <c r="S683"/>
      <c r="T683"/>
      <c r="U683"/>
      <c r="V683"/>
      <c r="W683"/>
      <c r="X683"/>
      <c r="Y683"/>
      <c r="Z683"/>
      <c r="AA683"/>
      <c r="AB683"/>
      <c r="AC683"/>
      <c r="AD683"/>
    </row>
    <row r="684" spans="1:30" s="10" customFormat="1" ht="30" customHeight="1">
      <c r="A684" s="5"/>
      <c r="B684" s="5"/>
      <c r="C684" s="18">
        <v>681</v>
      </c>
      <c r="D684" s="19" t="s">
        <v>71</v>
      </c>
      <c r="E684" s="87" t="s">
        <v>771</v>
      </c>
      <c r="F684" s="87" t="s">
        <v>771</v>
      </c>
      <c r="G684" s="24" t="str">
        <f t="shared" si="10"/>
        <v>North G.State R. Dvn</v>
      </c>
      <c r="H684" s="60" t="s">
        <v>772</v>
      </c>
      <c r="I684" s="66">
        <v>0.53</v>
      </c>
      <c r="J684" s="11"/>
      <c r="K684" s="66">
        <v>59.62</v>
      </c>
      <c r="L684"/>
      <c r="M684"/>
      <c r="N684"/>
      <c r="O684"/>
      <c r="P684"/>
      <c r="Q684"/>
      <c r="R684"/>
      <c r="S684"/>
      <c r="T684"/>
      <c r="U684"/>
      <c r="V684"/>
      <c r="W684"/>
      <c r="X684"/>
      <c r="Y684"/>
      <c r="Z684"/>
      <c r="AA684"/>
      <c r="AB684"/>
      <c r="AC684"/>
      <c r="AD684"/>
    </row>
    <row r="685" spans="1:30" s="10" customFormat="1" ht="18.75" customHeight="1">
      <c r="A685" s="5"/>
      <c r="B685" s="5"/>
      <c r="C685" s="18">
        <v>682</v>
      </c>
      <c r="D685" s="19" t="s">
        <v>71</v>
      </c>
      <c r="E685" s="87" t="s">
        <v>771</v>
      </c>
      <c r="F685" s="87" t="s">
        <v>771</v>
      </c>
      <c r="G685" s="24" t="str">
        <f t="shared" si="10"/>
        <v>Do</v>
      </c>
      <c r="H685" s="60" t="s">
        <v>773</v>
      </c>
      <c r="I685" s="66">
        <v>0.45</v>
      </c>
      <c r="J685" s="11"/>
      <c r="K685" s="66">
        <v>28.46</v>
      </c>
      <c r="L685"/>
      <c r="M685"/>
      <c r="N685"/>
      <c r="O685"/>
      <c r="P685"/>
      <c r="Q685"/>
      <c r="R685"/>
      <c r="S685"/>
      <c r="T685"/>
      <c r="U685"/>
      <c r="V685"/>
      <c r="W685"/>
      <c r="X685"/>
      <c r="Y685"/>
      <c r="Z685"/>
      <c r="AA685"/>
      <c r="AB685"/>
      <c r="AC685"/>
      <c r="AD685"/>
    </row>
    <row r="686" spans="1:30" s="10" customFormat="1" ht="18.75" customHeight="1">
      <c r="A686" s="5"/>
      <c r="B686" s="5"/>
      <c r="C686" s="18">
        <v>683</v>
      </c>
      <c r="D686" s="19" t="s">
        <v>71</v>
      </c>
      <c r="E686" s="87" t="s">
        <v>771</v>
      </c>
      <c r="F686" s="87" t="s">
        <v>771</v>
      </c>
      <c r="G686" s="24" t="str">
        <f t="shared" si="10"/>
        <v>Do</v>
      </c>
      <c r="H686" s="60" t="s">
        <v>774</v>
      </c>
      <c r="I686" s="66">
        <v>0.505</v>
      </c>
      <c r="J686" s="11"/>
      <c r="K686" s="66">
        <v>33.96</v>
      </c>
      <c r="L686"/>
      <c r="M686"/>
      <c r="N686"/>
      <c r="O686"/>
      <c r="P686"/>
      <c r="Q686"/>
      <c r="R686"/>
      <c r="S686"/>
      <c r="T686"/>
      <c r="U686"/>
      <c r="V686"/>
      <c r="W686"/>
      <c r="X686"/>
      <c r="Y686"/>
      <c r="Z686"/>
      <c r="AA686"/>
      <c r="AB686"/>
      <c r="AC686"/>
      <c r="AD686"/>
    </row>
    <row r="687" spans="1:30" s="10" customFormat="1" ht="30" customHeight="1">
      <c r="A687" s="5"/>
      <c r="B687" s="5"/>
      <c r="C687" s="18">
        <v>684</v>
      </c>
      <c r="D687" s="19" t="s">
        <v>71</v>
      </c>
      <c r="E687" s="87" t="s">
        <v>771</v>
      </c>
      <c r="F687" s="87" t="s">
        <v>771</v>
      </c>
      <c r="G687" s="24" t="str">
        <f t="shared" si="10"/>
        <v>Do</v>
      </c>
      <c r="H687" s="60" t="s">
        <v>775</v>
      </c>
      <c r="I687" s="66">
        <v>1.26</v>
      </c>
      <c r="J687" s="11"/>
      <c r="K687" s="66">
        <v>31.76</v>
      </c>
      <c r="L687"/>
      <c r="M687"/>
      <c r="N687"/>
      <c r="O687"/>
      <c r="P687"/>
      <c r="Q687"/>
      <c r="R687"/>
      <c r="S687"/>
      <c r="T687"/>
      <c r="U687"/>
      <c r="V687"/>
      <c r="W687"/>
      <c r="X687"/>
      <c r="Y687"/>
      <c r="Z687"/>
      <c r="AA687"/>
      <c r="AB687"/>
      <c r="AC687"/>
      <c r="AD687"/>
    </row>
    <row r="688" spans="1:30" s="10" customFormat="1" ht="30" customHeight="1">
      <c r="A688" s="5"/>
      <c r="B688" s="5"/>
      <c r="C688" s="18">
        <v>685</v>
      </c>
      <c r="D688" s="19" t="s">
        <v>71</v>
      </c>
      <c r="E688" s="87" t="s">
        <v>771</v>
      </c>
      <c r="F688" s="87" t="s">
        <v>771</v>
      </c>
      <c r="G688" s="24" t="str">
        <f t="shared" si="10"/>
        <v>Do</v>
      </c>
      <c r="H688" s="60" t="s">
        <v>776</v>
      </c>
      <c r="I688" s="66">
        <v>0.36</v>
      </c>
      <c r="J688" s="11"/>
      <c r="K688" s="66">
        <v>93.76</v>
      </c>
      <c r="L688"/>
      <c r="M688"/>
      <c r="N688"/>
      <c r="O688"/>
      <c r="P688"/>
      <c r="Q688"/>
      <c r="R688"/>
      <c r="S688"/>
      <c r="T688"/>
      <c r="U688"/>
      <c r="V688"/>
      <c r="W688"/>
      <c r="X688"/>
      <c r="Y688"/>
      <c r="Z688"/>
      <c r="AA688"/>
      <c r="AB688"/>
      <c r="AC688"/>
      <c r="AD688"/>
    </row>
    <row r="689" spans="1:30" s="10" customFormat="1" ht="30" customHeight="1">
      <c r="A689" s="5"/>
      <c r="B689" s="5"/>
      <c r="C689" s="18">
        <v>686</v>
      </c>
      <c r="D689" s="19" t="s">
        <v>71</v>
      </c>
      <c r="E689" s="87" t="s">
        <v>771</v>
      </c>
      <c r="F689" s="87" t="s">
        <v>771</v>
      </c>
      <c r="G689" s="24" t="str">
        <f t="shared" si="10"/>
        <v>Do</v>
      </c>
      <c r="H689" s="60" t="s">
        <v>777</v>
      </c>
      <c r="I689" s="66">
        <v>0.29499999999999998</v>
      </c>
      <c r="J689" s="11"/>
      <c r="K689" s="66">
        <v>14.33</v>
      </c>
      <c r="L689"/>
      <c r="M689"/>
      <c r="N689"/>
      <c r="O689"/>
      <c r="P689"/>
      <c r="Q689"/>
      <c r="R689"/>
      <c r="S689"/>
      <c r="T689"/>
      <c r="U689"/>
      <c r="V689"/>
      <c r="W689"/>
      <c r="X689"/>
      <c r="Y689"/>
      <c r="Z689"/>
      <c r="AA689"/>
      <c r="AB689"/>
      <c r="AC689"/>
      <c r="AD689"/>
    </row>
    <row r="690" spans="1:30" s="10" customFormat="1" ht="30" customHeight="1">
      <c r="A690" s="5"/>
      <c r="B690" s="5"/>
      <c r="C690" s="18">
        <v>687</v>
      </c>
      <c r="D690" s="19" t="s">
        <v>71</v>
      </c>
      <c r="E690" s="87" t="s">
        <v>771</v>
      </c>
      <c r="F690" s="87" t="s">
        <v>771</v>
      </c>
      <c r="G690" s="24" t="str">
        <f t="shared" si="10"/>
        <v>Do</v>
      </c>
      <c r="H690" s="60" t="s">
        <v>778</v>
      </c>
      <c r="I690" s="66">
        <v>0.95</v>
      </c>
      <c r="J690" s="11"/>
      <c r="K690" s="66">
        <v>116</v>
      </c>
      <c r="L690"/>
      <c r="M690"/>
      <c r="N690"/>
      <c r="O690"/>
      <c r="P690"/>
      <c r="Q690"/>
      <c r="R690"/>
      <c r="S690"/>
      <c r="T690"/>
      <c r="U690"/>
      <c r="V690"/>
      <c r="W690"/>
      <c r="X690"/>
      <c r="Y690"/>
      <c r="Z690"/>
      <c r="AA690"/>
      <c r="AB690"/>
      <c r="AC690"/>
      <c r="AD690"/>
    </row>
    <row r="691" spans="1:30" s="10" customFormat="1" ht="45" customHeight="1">
      <c r="A691" s="5"/>
      <c r="B691" s="5"/>
      <c r="C691" s="18">
        <v>688</v>
      </c>
      <c r="D691" s="19" t="s">
        <v>71</v>
      </c>
      <c r="E691" s="20" t="s">
        <v>2</v>
      </c>
      <c r="F691" s="20" t="s">
        <v>2</v>
      </c>
      <c r="G691" s="24" t="str">
        <f t="shared" si="10"/>
        <v>Guwahati City Divn No-I</v>
      </c>
      <c r="H691" s="60" t="s">
        <v>779</v>
      </c>
      <c r="I691" s="66">
        <v>0.47</v>
      </c>
      <c r="J691" s="11"/>
      <c r="K691" s="66">
        <v>50</v>
      </c>
      <c r="L691"/>
      <c r="M691"/>
      <c r="N691"/>
      <c r="O691"/>
      <c r="P691"/>
      <c r="Q691"/>
      <c r="R691"/>
      <c r="S691"/>
      <c r="T691"/>
      <c r="U691"/>
      <c r="V691"/>
      <c r="W691"/>
      <c r="X691"/>
      <c r="Y691"/>
      <c r="Z691"/>
      <c r="AA691"/>
      <c r="AB691"/>
      <c r="AC691"/>
      <c r="AD691"/>
    </row>
    <row r="692" spans="1:30" s="10" customFormat="1" ht="30" customHeight="1">
      <c r="A692" s="5"/>
      <c r="B692" s="5"/>
      <c r="C692" s="18">
        <v>689</v>
      </c>
      <c r="D692" s="19" t="s">
        <v>71</v>
      </c>
      <c r="E692" s="20" t="s">
        <v>2</v>
      </c>
      <c r="F692" s="20" t="s">
        <v>2</v>
      </c>
      <c r="G692" s="24" t="str">
        <f t="shared" si="10"/>
        <v>Do</v>
      </c>
      <c r="H692" s="60" t="s">
        <v>780</v>
      </c>
      <c r="I692" s="66">
        <v>0.35</v>
      </c>
      <c r="J692" s="11"/>
      <c r="K692" s="66">
        <v>50</v>
      </c>
      <c r="L692"/>
      <c r="M692"/>
      <c r="N692"/>
      <c r="O692"/>
      <c r="P692"/>
      <c r="Q692"/>
      <c r="R692"/>
      <c r="S692"/>
      <c r="T692"/>
      <c r="U692"/>
      <c r="V692"/>
      <c r="W692"/>
      <c r="X692"/>
      <c r="Y692"/>
      <c r="Z692"/>
      <c r="AA692"/>
      <c r="AB692"/>
      <c r="AC692"/>
      <c r="AD692"/>
    </row>
    <row r="693" spans="1:30" s="10" customFormat="1" ht="60" customHeight="1">
      <c r="A693" s="5"/>
      <c r="B693" s="5"/>
      <c r="C693" s="18">
        <v>690</v>
      </c>
      <c r="D693" s="19" t="s">
        <v>71</v>
      </c>
      <c r="E693" s="20" t="s">
        <v>2</v>
      </c>
      <c r="F693" s="20" t="s">
        <v>2</v>
      </c>
      <c r="G693" s="24" t="str">
        <f t="shared" si="10"/>
        <v>Do</v>
      </c>
      <c r="H693" s="60" t="s">
        <v>781</v>
      </c>
      <c r="I693" s="66">
        <v>0.38</v>
      </c>
      <c r="J693" s="11"/>
      <c r="K693" s="66">
        <v>50</v>
      </c>
      <c r="L693"/>
      <c r="M693"/>
      <c r="N693"/>
      <c r="O693"/>
      <c r="P693"/>
      <c r="Q693"/>
      <c r="R693"/>
      <c r="S693"/>
      <c r="T693"/>
      <c r="U693"/>
      <c r="V693"/>
      <c r="W693"/>
      <c r="X693"/>
      <c r="Y693"/>
      <c r="Z693"/>
      <c r="AA693"/>
      <c r="AB693"/>
      <c r="AC693"/>
      <c r="AD693"/>
    </row>
    <row r="694" spans="1:30" s="10" customFormat="1" ht="30" customHeight="1">
      <c r="A694" s="5"/>
      <c r="B694" s="5"/>
      <c r="C694" s="18">
        <v>691</v>
      </c>
      <c r="D694" s="19" t="s">
        <v>71</v>
      </c>
      <c r="E694" s="20" t="s">
        <v>2</v>
      </c>
      <c r="F694" s="20" t="s">
        <v>2</v>
      </c>
      <c r="G694" s="24" t="str">
        <f t="shared" si="10"/>
        <v>Do</v>
      </c>
      <c r="H694" s="60" t="s">
        <v>782</v>
      </c>
      <c r="I694" s="66">
        <v>0.55000000000000004</v>
      </c>
      <c r="J694" s="11"/>
      <c r="K694" s="66">
        <v>50</v>
      </c>
      <c r="L694"/>
      <c r="M694"/>
      <c r="N694"/>
      <c r="O694"/>
      <c r="P694"/>
      <c r="Q694"/>
      <c r="R694"/>
      <c r="S694"/>
      <c r="T694"/>
      <c r="U694"/>
      <c r="V694"/>
      <c r="W694"/>
      <c r="X694"/>
      <c r="Y694"/>
      <c r="Z694"/>
      <c r="AA694"/>
      <c r="AB694"/>
      <c r="AC694"/>
      <c r="AD694"/>
    </row>
    <row r="695" spans="1:30" s="10" customFormat="1" ht="30" customHeight="1">
      <c r="A695" s="5"/>
      <c r="B695" s="5"/>
      <c r="C695" s="18">
        <v>692</v>
      </c>
      <c r="D695" s="19" t="s">
        <v>71</v>
      </c>
      <c r="E695" s="20" t="s">
        <v>2</v>
      </c>
      <c r="F695" s="20" t="s">
        <v>2</v>
      </c>
      <c r="G695" s="24" t="str">
        <f t="shared" si="10"/>
        <v>Do</v>
      </c>
      <c r="H695" s="60" t="s">
        <v>783</v>
      </c>
      <c r="I695" s="66">
        <v>0.85</v>
      </c>
      <c r="J695" s="11"/>
      <c r="K695" s="66">
        <v>172</v>
      </c>
      <c r="L695"/>
      <c r="M695"/>
      <c r="N695"/>
      <c r="O695"/>
      <c r="P695"/>
      <c r="Q695"/>
      <c r="R695"/>
      <c r="S695"/>
      <c r="T695"/>
      <c r="U695"/>
      <c r="V695"/>
      <c r="W695"/>
      <c r="X695"/>
      <c r="Y695"/>
      <c r="Z695"/>
      <c r="AA695"/>
      <c r="AB695"/>
      <c r="AC695"/>
      <c r="AD695"/>
    </row>
    <row r="696" spans="1:30" s="10" customFormat="1" ht="30" customHeight="1">
      <c r="A696" s="5"/>
      <c r="B696" s="5"/>
      <c r="C696" s="18">
        <v>693</v>
      </c>
      <c r="D696" s="19" t="s">
        <v>71</v>
      </c>
      <c r="E696" s="20" t="s">
        <v>2</v>
      </c>
      <c r="F696" s="20" t="s">
        <v>2</v>
      </c>
      <c r="G696" s="24" t="str">
        <f t="shared" si="10"/>
        <v>Do</v>
      </c>
      <c r="H696" s="60" t="s">
        <v>784</v>
      </c>
      <c r="I696" s="66">
        <v>0.56699999999999995</v>
      </c>
      <c r="J696" s="11"/>
      <c r="K696" s="66">
        <v>60</v>
      </c>
      <c r="L696"/>
      <c r="M696"/>
      <c r="N696"/>
      <c r="O696"/>
      <c r="P696"/>
      <c r="Q696"/>
      <c r="R696"/>
      <c r="S696"/>
      <c r="T696"/>
      <c r="U696"/>
      <c r="V696"/>
      <c r="W696"/>
      <c r="X696"/>
      <c r="Y696"/>
      <c r="Z696"/>
      <c r="AA696"/>
      <c r="AB696"/>
      <c r="AC696"/>
      <c r="AD696"/>
    </row>
    <row r="697" spans="1:30" s="10" customFormat="1" ht="30" customHeight="1">
      <c r="A697" s="5"/>
      <c r="B697" s="5"/>
      <c r="C697" s="18">
        <v>694</v>
      </c>
      <c r="D697" s="19" t="s">
        <v>71</v>
      </c>
      <c r="E697" s="20" t="s">
        <v>2</v>
      </c>
      <c r="F697" s="20" t="s">
        <v>2</v>
      </c>
      <c r="G697" s="24" t="str">
        <f t="shared" si="10"/>
        <v>Do</v>
      </c>
      <c r="H697" s="60" t="s">
        <v>785</v>
      </c>
      <c r="I697" s="66">
        <v>0.28599999999999998</v>
      </c>
      <c r="J697" s="11"/>
      <c r="K697" s="66">
        <v>41</v>
      </c>
      <c r="L697"/>
      <c r="M697"/>
      <c r="N697"/>
      <c r="O697"/>
      <c r="P697"/>
      <c r="Q697"/>
      <c r="R697"/>
      <c r="S697"/>
      <c r="T697"/>
      <c r="U697"/>
      <c r="V697"/>
      <c r="W697"/>
      <c r="X697"/>
      <c r="Y697"/>
      <c r="Z697"/>
      <c r="AA697"/>
      <c r="AB697"/>
      <c r="AC697"/>
      <c r="AD697"/>
    </row>
    <row r="698" spans="1:30" s="10" customFormat="1" ht="45" customHeight="1">
      <c r="A698" s="5"/>
      <c r="B698" s="5"/>
      <c r="C698" s="18">
        <v>695</v>
      </c>
      <c r="D698" s="19" t="s">
        <v>71</v>
      </c>
      <c r="E698" s="20" t="s">
        <v>2</v>
      </c>
      <c r="F698" s="20" t="s">
        <v>2</v>
      </c>
      <c r="G698" s="24" t="str">
        <f t="shared" si="10"/>
        <v>Do</v>
      </c>
      <c r="H698" s="60" t="s">
        <v>786</v>
      </c>
      <c r="I698" s="66">
        <v>0.2</v>
      </c>
      <c r="J698" s="11"/>
      <c r="K698" s="66">
        <v>27.38</v>
      </c>
      <c r="L698"/>
      <c r="M698"/>
      <c r="N698"/>
      <c r="O698"/>
      <c r="P698"/>
      <c r="Q698"/>
      <c r="R698"/>
      <c r="S698"/>
      <c r="T698"/>
      <c r="U698"/>
      <c r="V698"/>
      <c r="W698"/>
      <c r="X698"/>
      <c r="Y698"/>
      <c r="Z698"/>
      <c r="AA698"/>
      <c r="AB698"/>
      <c r="AC698"/>
      <c r="AD698"/>
    </row>
    <row r="699" spans="1:30" s="10" customFormat="1" ht="30" customHeight="1">
      <c r="A699" s="5"/>
      <c r="B699" s="5"/>
      <c r="C699" s="18">
        <v>696</v>
      </c>
      <c r="D699" s="19" t="s">
        <v>71</v>
      </c>
      <c r="E699" s="20" t="s">
        <v>2</v>
      </c>
      <c r="F699" s="20" t="s">
        <v>2</v>
      </c>
      <c r="G699" s="24" t="str">
        <f t="shared" si="10"/>
        <v>Do</v>
      </c>
      <c r="H699" s="60" t="s">
        <v>787</v>
      </c>
      <c r="I699" s="66">
        <v>0.51</v>
      </c>
      <c r="J699" s="11"/>
      <c r="K699" s="66">
        <v>50</v>
      </c>
      <c r="L699"/>
      <c r="M699"/>
      <c r="N699"/>
      <c r="O699"/>
      <c r="P699"/>
      <c r="Q699"/>
      <c r="R699"/>
      <c r="S699"/>
      <c r="T699"/>
      <c r="U699"/>
      <c r="V699"/>
      <c r="W699"/>
      <c r="X699"/>
      <c r="Y699"/>
      <c r="Z699"/>
      <c r="AA699"/>
      <c r="AB699"/>
      <c r="AC699"/>
      <c r="AD699"/>
    </row>
    <row r="700" spans="1:30" s="10" customFormat="1" ht="30" customHeight="1">
      <c r="A700" s="5"/>
      <c r="B700" s="5"/>
      <c r="C700" s="18">
        <v>697</v>
      </c>
      <c r="D700" s="19" t="s">
        <v>71</v>
      </c>
      <c r="E700" s="20" t="s">
        <v>2</v>
      </c>
      <c r="F700" s="20" t="s">
        <v>2</v>
      </c>
      <c r="G700" s="24" t="str">
        <f t="shared" si="10"/>
        <v>Do</v>
      </c>
      <c r="H700" s="60" t="s">
        <v>788</v>
      </c>
      <c r="I700" s="66">
        <v>0.183</v>
      </c>
      <c r="J700" s="11"/>
      <c r="K700" s="66">
        <v>24.24</v>
      </c>
      <c r="L700"/>
      <c r="M700"/>
      <c r="N700"/>
      <c r="O700"/>
      <c r="P700"/>
      <c r="Q700"/>
      <c r="R700"/>
      <c r="S700"/>
      <c r="T700"/>
      <c r="U700"/>
      <c r="V700"/>
      <c r="W700"/>
      <c r="X700"/>
      <c r="Y700"/>
      <c r="Z700"/>
      <c r="AA700"/>
      <c r="AB700"/>
      <c r="AC700"/>
      <c r="AD700"/>
    </row>
    <row r="701" spans="1:30" s="10" customFormat="1" ht="45" customHeight="1">
      <c r="A701" s="5"/>
      <c r="B701" s="5"/>
      <c r="C701" s="18">
        <v>698</v>
      </c>
      <c r="D701" s="19" t="s">
        <v>66</v>
      </c>
      <c r="E701" s="20" t="s">
        <v>67</v>
      </c>
      <c r="F701" s="20" t="s">
        <v>67</v>
      </c>
      <c r="G701" s="24" t="str">
        <f t="shared" si="10"/>
        <v>Jorhat State Rd Divn</v>
      </c>
      <c r="H701" s="32" t="s">
        <v>789</v>
      </c>
      <c r="I701" s="22">
        <v>16</v>
      </c>
      <c r="J701" s="11"/>
      <c r="K701" s="22">
        <v>134.63</v>
      </c>
      <c r="L701"/>
      <c r="M701"/>
      <c r="N701"/>
      <c r="O701"/>
      <c r="P701"/>
      <c r="Q701"/>
      <c r="R701"/>
      <c r="S701"/>
      <c r="T701"/>
      <c r="U701"/>
      <c r="V701"/>
      <c r="W701"/>
      <c r="X701"/>
      <c r="Y701"/>
      <c r="Z701"/>
      <c r="AA701"/>
      <c r="AB701"/>
      <c r="AC701"/>
      <c r="AD701"/>
    </row>
    <row r="702" spans="1:30" s="10" customFormat="1" ht="30" customHeight="1">
      <c r="A702" s="5"/>
      <c r="B702" s="5"/>
      <c r="C702" s="18">
        <v>699</v>
      </c>
      <c r="D702" s="19" t="s">
        <v>66</v>
      </c>
      <c r="E702" s="20" t="s">
        <v>67</v>
      </c>
      <c r="F702" s="20" t="s">
        <v>67</v>
      </c>
      <c r="G702" s="24" t="str">
        <f t="shared" si="10"/>
        <v>Do</v>
      </c>
      <c r="H702" s="32" t="s">
        <v>790</v>
      </c>
      <c r="I702" s="22">
        <v>0.248</v>
      </c>
      <c r="J702" s="11"/>
      <c r="K702" s="22">
        <v>5.7</v>
      </c>
      <c r="L702"/>
      <c r="M702"/>
      <c r="N702"/>
      <c r="O702"/>
      <c r="P702"/>
      <c r="Q702"/>
      <c r="R702"/>
      <c r="S702"/>
      <c r="T702"/>
      <c r="U702"/>
      <c r="V702"/>
      <c r="W702"/>
      <c r="X702"/>
      <c r="Y702"/>
      <c r="Z702"/>
      <c r="AA702"/>
      <c r="AB702"/>
      <c r="AC702"/>
      <c r="AD702"/>
    </row>
    <row r="703" spans="1:30" s="10" customFormat="1" ht="45" customHeight="1">
      <c r="A703" s="5"/>
      <c r="B703" s="5"/>
      <c r="C703" s="18">
        <v>700</v>
      </c>
      <c r="D703" s="19" t="s">
        <v>66</v>
      </c>
      <c r="E703" s="20" t="s">
        <v>67</v>
      </c>
      <c r="F703" s="20" t="s">
        <v>67</v>
      </c>
      <c r="G703" s="24" t="str">
        <f t="shared" si="10"/>
        <v>Do</v>
      </c>
      <c r="H703" s="32" t="s">
        <v>791</v>
      </c>
      <c r="I703" s="22">
        <v>0</v>
      </c>
      <c r="J703" s="11"/>
      <c r="K703" s="22">
        <v>9.68</v>
      </c>
      <c r="L703"/>
      <c r="M703"/>
      <c r="N703"/>
      <c r="O703"/>
      <c r="P703"/>
      <c r="Q703"/>
      <c r="R703"/>
      <c r="S703"/>
      <c r="T703"/>
      <c r="U703"/>
      <c r="V703"/>
      <c r="W703"/>
      <c r="X703"/>
      <c r="Y703"/>
      <c r="Z703"/>
      <c r="AA703"/>
      <c r="AB703"/>
      <c r="AC703"/>
      <c r="AD703"/>
    </row>
    <row r="704" spans="1:30" s="10" customFormat="1" ht="30" customHeight="1">
      <c r="A704" s="5"/>
      <c r="B704" s="5"/>
      <c r="C704" s="18">
        <v>701</v>
      </c>
      <c r="D704" s="19" t="s">
        <v>66</v>
      </c>
      <c r="E704" s="20" t="s">
        <v>383</v>
      </c>
      <c r="F704" s="20" t="s">
        <v>383</v>
      </c>
      <c r="G704" s="24" t="str">
        <f t="shared" si="10"/>
        <v>Jorhat Rural Rd Divn</v>
      </c>
      <c r="H704" s="32" t="s">
        <v>792</v>
      </c>
      <c r="I704" s="70">
        <v>2</v>
      </c>
      <c r="J704" s="11"/>
      <c r="K704" s="70">
        <v>25.41</v>
      </c>
      <c r="L704"/>
      <c r="M704"/>
      <c r="N704"/>
      <c r="O704"/>
      <c r="P704"/>
      <c r="Q704"/>
      <c r="R704"/>
      <c r="S704"/>
      <c r="T704"/>
      <c r="U704"/>
      <c r="V704"/>
      <c r="W704"/>
      <c r="X704"/>
      <c r="Y704"/>
      <c r="Z704"/>
      <c r="AA704"/>
      <c r="AB704"/>
      <c r="AC704"/>
      <c r="AD704"/>
    </row>
    <row r="705" spans="1:30" s="10" customFormat="1" ht="30" customHeight="1">
      <c r="A705" s="5"/>
      <c r="B705" s="5"/>
      <c r="C705" s="18">
        <v>702</v>
      </c>
      <c r="D705" s="19" t="s">
        <v>66</v>
      </c>
      <c r="E705" s="20" t="s">
        <v>383</v>
      </c>
      <c r="F705" s="20" t="s">
        <v>383</v>
      </c>
      <c r="G705" s="24" t="str">
        <f t="shared" si="10"/>
        <v>Do</v>
      </c>
      <c r="H705" s="32" t="s">
        <v>793</v>
      </c>
      <c r="I705" s="70">
        <v>0</v>
      </c>
      <c r="J705" s="11">
        <v>1</v>
      </c>
      <c r="K705" s="70">
        <v>11.38</v>
      </c>
      <c r="L705"/>
      <c r="M705"/>
      <c r="N705"/>
      <c r="O705"/>
      <c r="P705"/>
      <c r="Q705"/>
      <c r="R705"/>
      <c r="S705"/>
      <c r="T705"/>
      <c r="U705"/>
      <c r="V705"/>
      <c r="W705"/>
      <c r="X705"/>
      <c r="Y705"/>
      <c r="Z705"/>
      <c r="AA705"/>
      <c r="AB705"/>
      <c r="AC705"/>
      <c r="AD705"/>
    </row>
    <row r="706" spans="1:30" s="10" customFormat="1" ht="30" customHeight="1">
      <c r="A706" s="5"/>
      <c r="B706" s="5"/>
      <c r="C706" s="18">
        <v>703</v>
      </c>
      <c r="D706" s="19" t="s">
        <v>66</v>
      </c>
      <c r="E706" s="20" t="s">
        <v>383</v>
      </c>
      <c r="F706" s="20" t="s">
        <v>383</v>
      </c>
      <c r="G706" s="24" t="str">
        <f t="shared" si="10"/>
        <v>Do</v>
      </c>
      <c r="H706" s="32" t="s">
        <v>794</v>
      </c>
      <c r="I706" s="70">
        <v>1.1499999999999999</v>
      </c>
      <c r="J706" s="11"/>
      <c r="K706" s="70">
        <v>74.02</v>
      </c>
      <c r="L706"/>
      <c r="M706"/>
      <c r="N706"/>
      <c r="O706"/>
      <c r="P706"/>
      <c r="Q706"/>
      <c r="R706"/>
      <c r="S706"/>
      <c r="T706"/>
      <c r="U706"/>
      <c r="V706"/>
      <c r="W706"/>
      <c r="X706"/>
      <c r="Y706"/>
      <c r="Z706"/>
      <c r="AA706"/>
      <c r="AB706"/>
      <c r="AC706"/>
      <c r="AD706"/>
    </row>
    <row r="707" spans="1:30" s="10" customFormat="1" ht="30" customHeight="1">
      <c r="A707" s="5"/>
      <c r="B707" s="5"/>
      <c r="C707" s="18">
        <v>704</v>
      </c>
      <c r="D707" s="19" t="s">
        <v>66</v>
      </c>
      <c r="E707" s="20" t="s">
        <v>383</v>
      </c>
      <c r="F707" s="20" t="s">
        <v>383</v>
      </c>
      <c r="G707" s="24" t="str">
        <f t="shared" si="10"/>
        <v>Do</v>
      </c>
      <c r="H707" s="32" t="s">
        <v>795</v>
      </c>
      <c r="I707" s="70">
        <v>2</v>
      </c>
      <c r="J707" s="11"/>
      <c r="K707" s="70">
        <v>22.35</v>
      </c>
      <c r="L707"/>
      <c r="M707"/>
      <c r="N707"/>
      <c r="O707"/>
      <c r="P707"/>
      <c r="Q707"/>
      <c r="R707"/>
      <c r="S707"/>
      <c r="T707"/>
      <c r="U707"/>
      <c r="V707"/>
      <c r="W707"/>
      <c r="X707"/>
      <c r="Y707"/>
      <c r="Z707"/>
      <c r="AA707"/>
      <c r="AB707"/>
      <c r="AC707"/>
      <c r="AD707"/>
    </row>
    <row r="708" spans="1:30" s="10" customFormat="1" ht="18.75" customHeight="1">
      <c r="A708" s="5"/>
      <c r="B708" s="5"/>
      <c r="C708" s="18">
        <v>705</v>
      </c>
      <c r="D708" s="19" t="s">
        <v>66</v>
      </c>
      <c r="E708" s="20" t="s">
        <v>383</v>
      </c>
      <c r="F708" s="20" t="s">
        <v>383</v>
      </c>
      <c r="G708" s="24" t="str">
        <f t="shared" si="10"/>
        <v>Do</v>
      </c>
      <c r="H708" s="32" t="s">
        <v>796</v>
      </c>
      <c r="I708" s="70">
        <v>0.6</v>
      </c>
      <c r="J708" s="11"/>
      <c r="K708" s="70">
        <v>8.2799999999999994</v>
      </c>
      <c r="L708"/>
      <c r="M708"/>
      <c r="N708"/>
      <c r="O708"/>
      <c r="P708"/>
      <c r="Q708"/>
      <c r="R708"/>
      <c r="S708"/>
      <c r="T708"/>
      <c r="U708"/>
      <c r="V708"/>
      <c r="W708"/>
      <c r="X708"/>
      <c r="Y708"/>
      <c r="Z708"/>
      <c r="AA708"/>
      <c r="AB708"/>
      <c r="AC708"/>
      <c r="AD708"/>
    </row>
    <row r="709" spans="1:30" s="10" customFormat="1" ht="18.75" customHeight="1">
      <c r="A709" s="5"/>
      <c r="B709" s="5"/>
      <c r="C709" s="18">
        <v>706</v>
      </c>
      <c r="D709" s="19" t="s">
        <v>66</v>
      </c>
      <c r="E709" s="20" t="s">
        <v>383</v>
      </c>
      <c r="F709" s="20" t="s">
        <v>383</v>
      </c>
      <c r="G709" s="24" t="str">
        <f t="shared" si="10"/>
        <v>Do</v>
      </c>
      <c r="H709" s="32" t="s">
        <v>797</v>
      </c>
      <c r="I709" s="82">
        <v>0.57999999999999996</v>
      </c>
      <c r="J709" s="11"/>
      <c r="K709" s="70">
        <v>9.56</v>
      </c>
      <c r="L709"/>
      <c r="M709"/>
      <c r="N709"/>
      <c r="O709"/>
      <c r="P709"/>
      <c r="Q709"/>
      <c r="R709"/>
      <c r="S709"/>
      <c r="T709"/>
      <c r="U709"/>
      <c r="V709"/>
      <c r="W709"/>
      <c r="X709"/>
      <c r="Y709"/>
      <c r="Z709"/>
      <c r="AA709"/>
      <c r="AB709"/>
      <c r="AC709"/>
      <c r="AD709"/>
    </row>
    <row r="710" spans="1:30" s="10" customFormat="1" ht="60" customHeight="1">
      <c r="A710" s="5"/>
      <c r="B710" s="5"/>
      <c r="C710" s="18">
        <v>707</v>
      </c>
      <c r="D710" s="19" t="s">
        <v>66</v>
      </c>
      <c r="E710" s="20" t="s">
        <v>383</v>
      </c>
      <c r="F710" s="20" t="s">
        <v>383</v>
      </c>
      <c r="G710" s="24" t="str">
        <f t="shared" ref="G710:G773" si="11">IF(F710=F709,"Do",F710)</f>
        <v>Do</v>
      </c>
      <c r="H710" s="32" t="s">
        <v>798</v>
      </c>
      <c r="I710" s="70">
        <v>0.75</v>
      </c>
      <c r="J710" s="11">
        <v>1</v>
      </c>
      <c r="K710" s="70">
        <v>13.97</v>
      </c>
      <c r="L710"/>
      <c r="M710"/>
      <c r="N710"/>
      <c r="O710"/>
      <c r="P710"/>
      <c r="Q710"/>
      <c r="R710"/>
      <c r="S710"/>
      <c r="T710"/>
      <c r="U710"/>
      <c r="V710"/>
      <c r="W710"/>
      <c r="X710"/>
      <c r="Y710"/>
      <c r="Z710"/>
      <c r="AA710"/>
      <c r="AB710"/>
      <c r="AC710"/>
      <c r="AD710"/>
    </row>
    <row r="711" spans="1:30" s="10" customFormat="1" ht="30" customHeight="1">
      <c r="A711" s="5"/>
      <c r="B711" s="5"/>
      <c r="C711" s="18">
        <v>708</v>
      </c>
      <c r="D711" s="19" t="s">
        <v>66</v>
      </c>
      <c r="E711" s="20" t="s">
        <v>383</v>
      </c>
      <c r="F711" s="20" t="s">
        <v>383</v>
      </c>
      <c r="G711" s="24" t="str">
        <f t="shared" si="11"/>
        <v>Do</v>
      </c>
      <c r="H711" s="32" t="s">
        <v>799</v>
      </c>
      <c r="I711" s="70">
        <v>0.65</v>
      </c>
      <c r="J711" s="11"/>
      <c r="K711" s="70">
        <v>9.6300000000000008</v>
      </c>
      <c r="L711"/>
      <c r="M711"/>
      <c r="N711"/>
      <c r="O711"/>
      <c r="P711"/>
      <c r="Q711"/>
      <c r="R711"/>
      <c r="S711"/>
      <c r="T711"/>
      <c r="U711"/>
      <c r="V711"/>
      <c r="W711"/>
      <c r="X711"/>
      <c r="Y711"/>
      <c r="Z711"/>
      <c r="AA711"/>
      <c r="AB711"/>
      <c r="AC711"/>
      <c r="AD711"/>
    </row>
    <row r="712" spans="1:30" s="10" customFormat="1" ht="30" customHeight="1">
      <c r="A712" s="5"/>
      <c r="B712" s="5"/>
      <c r="C712" s="18">
        <v>709</v>
      </c>
      <c r="D712" s="19" t="s">
        <v>66</v>
      </c>
      <c r="E712" s="20" t="s">
        <v>67</v>
      </c>
      <c r="F712" s="20" t="s">
        <v>67</v>
      </c>
      <c r="G712" s="24" t="str">
        <f t="shared" si="11"/>
        <v>Jorhat State Rd Divn</v>
      </c>
      <c r="H712" s="60" t="s">
        <v>800</v>
      </c>
      <c r="I712" s="66">
        <v>15.5</v>
      </c>
      <c r="J712" s="11"/>
      <c r="K712" s="66">
        <v>162.69</v>
      </c>
      <c r="L712"/>
      <c r="M712"/>
      <c r="N712"/>
      <c r="O712"/>
      <c r="P712"/>
      <c r="Q712"/>
      <c r="R712"/>
      <c r="S712"/>
      <c r="T712"/>
      <c r="U712"/>
      <c r="V712"/>
      <c r="W712"/>
      <c r="X712"/>
      <c r="Y712"/>
      <c r="Z712"/>
      <c r="AA712"/>
      <c r="AB712"/>
      <c r="AC712"/>
      <c r="AD712"/>
    </row>
    <row r="713" spans="1:30" s="10" customFormat="1" ht="30" customHeight="1">
      <c r="A713" s="5"/>
      <c r="B713" s="5"/>
      <c r="C713" s="18">
        <v>710</v>
      </c>
      <c r="D713" s="19" t="s">
        <v>66</v>
      </c>
      <c r="E713" s="20" t="s">
        <v>383</v>
      </c>
      <c r="F713" s="20" t="s">
        <v>383</v>
      </c>
      <c r="G713" s="24" t="str">
        <f t="shared" si="11"/>
        <v>Jorhat Rural Rd Divn</v>
      </c>
      <c r="H713" s="32" t="s">
        <v>801</v>
      </c>
      <c r="I713" s="70">
        <v>1.8</v>
      </c>
      <c r="J713" s="11"/>
      <c r="K713" s="70">
        <v>24.84</v>
      </c>
      <c r="L713"/>
      <c r="M713"/>
      <c r="N713"/>
      <c r="O713"/>
      <c r="P713"/>
      <c r="Q713"/>
      <c r="R713"/>
      <c r="S713"/>
      <c r="T713"/>
      <c r="U713"/>
      <c r="V713"/>
      <c r="W713"/>
      <c r="X713"/>
      <c r="Y713"/>
      <c r="Z713"/>
      <c r="AA713"/>
      <c r="AB713"/>
      <c r="AC713"/>
      <c r="AD713"/>
    </row>
    <row r="714" spans="1:30" s="10" customFormat="1" ht="30" customHeight="1">
      <c r="A714" s="5"/>
      <c r="B714" s="5"/>
      <c r="C714" s="18">
        <v>711</v>
      </c>
      <c r="D714" s="19" t="s">
        <v>66</v>
      </c>
      <c r="E714" s="20" t="s">
        <v>383</v>
      </c>
      <c r="F714" s="20" t="s">
        <v>383</v>
      </c>
      <c r="G714" s="24" t="str">
        <f t="shared" si="11"/>
        <v>Do</v>
      </c>
      <c r="H714" s="32" t="s">
        <v>802</v>
      </c>
      <c r="I714" s="70">
        <v>0</v>
      </c>
      <c r="J714" s="11"/>
      <c r="K714" s="70">
        <v>30.38</v>
      </c>
      <c r="L714"/>
      <c r="M714"/>
      <c r="N714"/>
      <c r="O714"/>
      <c r="P714"/>
      <c r="Q714"/>
      <c r="R714"/>
      <c r="S714"/>
      <c r="T714"/>
      <c r="U714"/>
      <c r="V714"/>
      <c r="W714"/>
      <c r="X714"/>
      <c r="Y714"/>
      <c r="Z714"/>
      <c r="AA714"/>
      <c r="AB714"/>
      <c r="AC714"/>
      <c r="AD714"/>
    </row>
    <row r="715" spans="1:30" s="10" customFormat="1" ht="30" customHeight="1">
      <c r="A715" s="5"/>
      <c r="B715" s="5"/>
      <c r="C715" s="18">
        <v>712</v>
      </c>
      <c r="D715" s="19" t="s">
        <v>66</v>
      </c>
      <c r="E715" s="20" t="s">
        <v>383</v>
      </c>
      <c r="F715" s="20" t="s">
        <v>383</v>
      </c>
      <c r="G715" s="24" t="str">
        <f t="shared" si="11"/>
        <v>Do</v>
      </c>
      <c r="H715" s="32" t="s">
        <v>803</v>
      </c>
      <c r="I715" s="70">
        <v>1</v>
      </c>
      <c r="J715" s="11"/>
      <c r="K715" s="70">
        <v>16.059999999999999</v>
      </c>
      <c r="L715"/>
      <c r="M715"/>
      <c r="N715"/>
      <c r="O715"/>
      <c r="P715"/>
      <c r="Q715"/>
      <c r="R715"/>
      <c r="S715"/>
      <c r="T715"/>
      <c r="U715"/>
      <c r="V715"/>
      <c r="W715"/>
      <c r="X715"/>
      <c r="Y715"/>
      <c r="Z715"/>
      <c r="AA715"/>
      <c r="AB715"/>
      <c r="AC715"/>
      <c r="AD715"/>
    </row>
    <row r="716" spans="1:30" s="10" customFormat="1" ht="18.75" customHeight="1">
      <c r="A716" s="5"/>
      <c r="B716" s="5"/>
      <c r="C716" s="18">
        <v>713</v>
      </c>
      <c r="D716" s="19" t="s">
        <v>66</v>
      </c>
      <c r="E716" s="20" t="s">
        <v>383</v>
      </c>
      <c r="F716" s="20" t="s">
        <v>383</v>
      </c>
      <c r="G716" s="24" t="str">
        <f t="shared" si="11"/>
        <v>Do</v>
      </c>
      <c r="H716" s="32" t="s">
        <v>804</v>
      </c>
      <c r="I716" s="70">
        <v>0</v>
      </c>
      <c r="J716" s="11"/>
      <c r="K716" s="70">
        <v>10.82</v>
      </c>
      <c r="L716"/>
      <c r="M716"/>
      <c r="N716"/>
      <c r="O716"/>
      <c r="P716"/>
      <c r="Q716"/>
      <c r="R716"/>
      <c r="S716"/>
      <c r="T716"/>
      <c r="U716"/>
      <c r="V716"/>
      <c r="W716"/>
      <c r="X716"/>
      <c r="Y716"/>
      <c r="Z716"/>
      <c r="AA716"/>
      <c r="AB716"/>
      <c r="AC716"/>
      <c r="AD716"/>
    </row>
    <row r="717" spans="1:30" s="10" customFormat="1" ht="45" customHeight="1">
      <c r="A717" s="5"/>
      <c r="B717" s="5"/>
      <c r="C717" s="18">
        <v>714</v>
      </c>
      <c r="D717" s="19" t="s">
        <v>66</v>
      </c>
      <c r="E717" s="20" t="s">
        <v>383</v>
      </c>
      <c r="F717" s="20" t="s">
        <v>383</v>
      </c>
      <c r="G717" s="24" t="str">
        <f t="shared" si="11"/>
        <v>Do</v>
      </c>
      <c r="H717" s="32" t="s">
        <v>805</v>
      </c>
      <c r="I717" s="70">
        <v>0</v>
      </c>
      <c r="J717" s="11"/>
      <c r="K717" s="70">
        <v>10.96</v>
      </c>
      <c r="L717"/>
      <c r="M717"/>
      <c r="N717"/>
      <c r="O717"/>
      <c r="P717"/>
      <c r="Q717"/>
      <c r="R717"/>
      <c r="S717"/>
      <c r="T717"/>
      <c r="U717"/>
      <c r="V717"/>
      <c r="W717"/>
      <c r="X717"/>
      <c r="Y717"/>
      <c r="Z717"/>
      <c r="AA717"/>
      <c r="AB717"/>
      <c r="AC717"/>
      <c r="AD717"/>
    </row>
    <row r="718" spans="1:30" s="10" customFormat="1" ht="30" customHeight="1">
      <c r="A718" s="5"/>
      <c r="B718" s="5"/>
      <c r="C718" s="18">
        <v>715</v>
      </c>
      <c r="D718" s="19" t="s">
        <v>66</v>
      </c>
      <c r="E718" s="20" t="s">
        <v>383</v>
      </c>
      <c r="F718" s="20" t="s">
        <v>383</v>
      </c>
      <c r="G718" s="24" t="str">
        <f t="shared" si="11"/>
        <v>Do</v>
      </c>
      <c r="H718" s="32" t="s">
        <v>806</v>
      </c>
      <c r="I718" s="70">
        <v>1</v>
      </c>
      <c r="J718" s="11"/>
      <c r="K718" s="70">
        <v>14.06</v>
      </c>
      <c r="L718"/>
      <c r="M718"/>
      <c r="N718"/>
      <c r="O718"/>
      <c r="P718"/>
      <c r="Q718"/>
      <c r="R718"/>
      <c r="S718"/>
      <c r="T718"/>
      <c r="U718"/>
      <c r="V718"/>
      <c r="W718"/>
      <c r="X718"/>
      <c r="Y718"/>
      <c r="Z718"/>
      <c r="AA718"/>
      <c r="AB718"/>
      <c r="AC718"/>
      <c r="AD718"/>
    </row>
    <row r="719" spans="1:30" s="10" customFormat="1" ht="18.75" customHeight="1">
      <c r="A719" s="5"/>
      <c r="B719" s="5"/>
      <c r="C719" s="18">
        <v>716</v>
      </c>
      <c r="D719" s="19" t="s">
        <v>66</v>
      </c>
      <c r="E719" s="20" t="s">
        <v>383</v>
      </c>
      <c r="F719" s="20" t="s">
        <v>383</v>
      </c>
      <c r="G719" s="24" t="str">
        <f t="shared" si="11"/>
        <v>Do</v>
      </c>
      <c r="H719" s="32" t="s">
        <v>807</v>
      </c>
      <c r="I719" s="70">
        <v>2.0499999999999998</v>
      </c>
      <c r="J719" s="11"/>
      <c r="K719" s="70">
        <v>9.5299999999999994</v>
      </c>
      <c r="L719"/>
      <c r="M719"/>
      <c r="N719"/>
      <c r="O719"/>
      <c r="P719"/>
      <c r="Q719"/>
      <c r="R719"/>
      <c r="S719"/>
      <c r="T719"/>
      <c r="U719"/>
      <c r="V719"/>
      <c r="W719"/>
      <c r="X719"/>
      <c r="Y719"/>
      <c r="Z719"/>
      <c r="AA719"/>
      <c r="AB719"/>
      <c r="AC719"/>
      <c r="AD719"/>
    </row>
    <row r="720" spans="1:30" s="10" customFormat="1" ht="30" customHeight="1">
      <c r="A720" s="5"/>
      <c r="B720" s="5"/>
      <c r="C720" s="18">
        <v>717</v>
      </c>
      <c r="D720" s="19" t="s">
        <v>66</v>
      </c>
      <c r="E720" s="20" t="s">
        <v>383</v>
      </c>
      <c r="F720" s="20" t="s">
        <v>383</v>
      </c>
      <c r="G720" s="24" t="str">
        <f t="shared" si="11"/>
        <v>Do</v>
      </c>
      <c r="H720" s="32" t="s">
        <v>808</v>
      </c>
      <c r="I720" s="70">
        <v>0</v>
      </c>
      <c r="J720" s="11"/>
      <c r="K720" s="70">
        <v>13.2</v>
      </c>
      <c r="L720"/>
      <c r="M720"/>
      <c r="N720"/>
      <c r="O720"/>
      <c r="P720"/>
      <c r="Q720"/>
      <c r="R720"/>
      <c r="S720"/>
      <c r="T720"/>
      <c r="U720"/>
      <c r="V720"/>
      <c r="W720"/>
      <c r="X720"/>
      <c r="Y720"/>
      <c r="Z720"/>
      <c r="AA720"/>
      <c r="AB720"/>
      <c r="AC720"/>
      <c r="AD720"/>
    </row>
    <row r="721" spans="1:30" s="10" customFormat="1" ht="18.75" customHeight="1">
      <c r="A721" s="5"/>
      <c r="B721" s="5"/>
      <c r="C721" s="18">
        <v>718</v>
      </c>
      <c r="D721" s="19" t="s">
        <v>66</v>
      </c>
      <c r="E721" s="20" t="s">
        <v>383</v>
      </c>
      <c r="F721" s="20" t="s">
        <v>383</v>
      </c>
      <c r="G721" s="24" t="str">
        <f t="shared" si="11"/>
        <v>Do</v>
      </c>
      <c r="H721" s="32" t="s">
        <v>809</v>
      </c>
      <c r="I721" s="70">
        <v>1.22</v>
      </c>
      <c r="J721" s="11"/>
      <c r="K721" s="70">
        <v>8.66</v>
      </c>
      <c r="L721"/>
      <c r="M721"/>
      <c r="N721"/>
      <c r="O721"/>
      <c r="P721"/>
      <c r="Q721"/>
      <c r="R721"/>
      <c r="S721"/>
      <c r="T721"/>
      <c r="U721"/>
      <c r="V721"/>
      <c r="W721"/>
      <c r="X721"/>
      <c r="Y721"/>
      <c r="Z721"/>
      <c r="AA721"/>
      <c r="AB721"/>
      <c r="AC721"/>
      <c r="AD721"/>
    </row>
    <row r="722" spans="1:30" s="10" customFormat="1" ht="30" customHeight="1">
      <c r="A722" s="5"/>
      <c r="B722" s="5"/>
      <c r="C722" s="18">
        <v>719</v>
      </c>
      <c r="D722" s="19" t="s">
        <v>66</v>
      </c>
      <c r="E722" s="20" t="s">
        <v>383</v>
      </c>
      <c r="F722" s="20" t="s">
        <v>383</v>
      </c>
      <c r="G722" s="24" t="str">
        <f t="shared" si="11"/>
        <v>Do</v>
      </c>
      <c r="H722" s="32" t="s">
        <v>810</v>
      </c>
      <c r="I722" s="70">
        <v>0</v>
      </c>
      <c r="J722" s="11"/>
      <c r="K722" s="70">
        <v>2.5</v>
      </c>
      <c r="L722"/>
      <c r="M722"/>
      <c r="N722"/>
      <c r="O722"/>
      <c r="P722"/>
      <c r="Q722"/>
      <c r="R722"/>
      <c r="S722"/>
      <c r="T722"/>
      <c r="U722"/>
      <c r="V722"/>
      <c r="W722"/>
      <c r="X722"/>
      <c r="Y722"/>
      <c r="Z722"/>
      <c r="AA722"/>
      <c r="AB722"/>
      <c r="AC722"/>
      <c r="AD722"/>
    </row>
    <row r="723" spans="1:30" s="10" customFormat="1" ht="30" customHeight="1">
      <c r="A723" s="5"/>
      <c r="B723" s="5"/>
      <c r="C723" s="18">
        <v>720</v>
      </c>
      <c r="D723" s="19" t="s">
        <v>66</v>
      </c>
      <c r="E723" s="20" t="s">
        <v>383</v>
      </c>
      <c r="F723" s="20" t="s">
        <v>383</v>
      </c>
      <c r="G723" s="24" t="str">
        <f t="shared" si="11"/>
        <v>Do</v>
      </c>
      <c r="H723" s="32" t="s">
        <v>811</v>
      </c>
      <c r="I723" s="70">
        <v>0</v>
      </c>
      <c r="J723" s="11"/>
      <c r="K723" s="70">
        <v>1.96</v>
      </c>
      <c r="L723"/>
      <c r="M723"/>
      <c r="N723"/>
      <c r="O723"/>
      <c r="P723"/>
      <c r="Q723"/>
      <c r="R723"/>
      <c r="S723"/>
      <c r="T723"/>
      <c r="U723"/>
      <c r="V723"/>
      <c r="W723"/>
      <c r="X723"/>
      <c r="Y723"/>
      <c r="Z723"/>
      <c r="AA723"/>
      <c r="AB723"/>
      <c r="AC723"/>
      <c r="AD723"/>
    </row>
    <row r="724" spans="1:30" s="10" customFormat="1" ht="45" customHeight="1">
      <c r="A724" s="5"/>
      <c r="B724" s="5"/>
      <c r="C724" s="18">
        <v>721</v>
      </c>
      <c r="D724" s="19" t="s">
        <v>66</v>
      </c>
      <c r="E724" s="20" t="s">
        <v>383</v>
      </c>
      <c r="F724" s="20" t="s">
        <v>383</v>
      </c>
      <c r="G724" s="24" t="str">
        <f t="shared" si="11"/>
        <v>Do</v>
      </c>
      <c r="H724" s="32" t="s">
        <v>812</v>
      </c>
      <c r="I724" s="70">
        <v>0</v>
      </c>
      <c r="J724" s="11">
        <v>1</v>
      </c>
      <c r="K724" s="70">
        <v>11.22</v>
      </c>
      <c r="L724"/>
      <c r="M724"/>
      <c r="N724"/>
      <c r="O724"/>
      <c r="P724"/>
      <c r="Q724"/>
      <c r="R724"/>
      <c r="S724"/>
      <c r="T724"/>
      <c r="U724"/>
      <c r="V724"/>
      <c r="W724"/>
      <c r="X724"/>
      <c r="Y724"/>
      <c r="Z724"/>
      <c r="AA724"/>
      <c r="AB724"/>
      <c r="AC724"/>
      <c r="AD724"/>
    </row>
    <row r="725" spans="1:30" s="10" customFormat="1" ht="30" customHeight="1">
      <c r="A725" s="5"/>
      <c r="B725" s="5"/>
      <c r="C725" s="18">
        <v>722</v>
      </c>
      <c r="D725" s="19" t="s">
        <v>66</v>
      </c>
      <c r="E725" s="20" t="s">
        <v>383</v>
      </c>
      <c r="F725" s="20" t="s">
        <v>383</v>
      </c>
      <c r="G725" s="24" t="str">
        <f t="shared" si="11"/>
        <v>Do</v>
      </c>
      <c r="H725" s="32" t="s">
        <v>813</v>
      </c>
      <c r="I725" s="70">
        <v>0</v>
      </c>
      <c r="J725" s="11">
        <v>3</v>
      </c>
      <c r="K725" s="70">
        <v>21.21</v>
      </c>
      <c r="L725"/>
      <c r="M725"/>
      <c r="N725"/>
      <c r="O725"/>
      <c r="P725"/>
      <c r="Q725"/>
      <c r="R725"/>
      <c r="S725"/>
      <c r="T725"/>
      <c r="U725"/>
      <c r="V725"/>
      <c r="W725"/>
      <c r="X725"/>
      <c r="Y725"/>
      <c r="Z725"/>
      <c r="AA725"/>
      <c r="AB725"/>
      <c r="AC725"/>
      <c r="AD725"/>
    </row>
    <row r="726" spans="1:30" s="10" customFormat="1" ht="30" customHeight="1">
      <c r="A726" s="5"/>
      <c r="B726" s="5"/>
      <c r="C726" s="18">
        <v>723</v>
      </c>
      <c r="D726" s="19" t="s">
        <v>63</v>
      </c>
      <c r="E726" s="65" t="s">
        <v>489</v>
      </c>
      <c r="F726" s="65" t="s">
        <v>489</v>
      </c>
      <c r="G726" s="24" t="str">
        <f t="shared" si="11"/>
        <v>Golaghat Rural Rd Divn</v>
      </c>
      <c r="H726" s="76" t="s">
        <v>814</v>
      </c>
      <c r="I726" s="72">
        <v>0.53</v>
      </c>
      <c r="J726" s="11"/>
      <c r="K726" s="61">
        <v>44</v>
      </c>
      <c r="L726"/>
      <c r="M726"/>
      <c r="N726"/>
      <c r="O726"/>
      <c r="P726"/>
      <c r="Q726"/>
      <c r="R726"/>
      <c r="S726"/>
      <c r="T726"/>
      <c r="U726"/>
      <c r="V726"/>
      <c r="W726"/>
      <c r="X726"/>
      <c r="Y726"/>
      <c r="Z726"/>
      <c r="AA726"/>
      <c r="AB726"/>
      <c r="AC726"/>
      <c r="AD726"/>
    </row>
    <row r="727" spans="1:30" s="10" customFormat="1" ht="30" customHeight="1">
      <c r="A727" s="5"/>
      <c r="B727" s="5"/>
      <c r="C727" s="18">
        <v>724</v>
      </c>
      <c r="D727" s="19" t="s">
        <v>63</v>
      </c>
      <c r="E727" s="65" t="s">
        <v>489</v>
      </c>
      <c r="F727" s="65" t="s">
        <v>489</v>
      </c>
      <c r="G727" s="24" t="str">
        <f t="shared" si="11"/>
        <v>Do</v>
      </c>
      <c r="H727" s="76" t="s">
        <v>815</v>
      </c>
      <c r="I727" s="72">
        <v>0.6</v>
      </c>
      <c r="J727" s="11"/>
      <c r="K727" s="61">
        <v>29.85</v>
      </c>
      <c r="L727"/>
      <c r="M727"/>
      <c r="N727"/>
      <c r="O727"/>
      <c r="P727"/>
      <c r="Q727"/>
      <c r="R727"/>
      <c r="S727"/>
      <c r="T727"/>
      <c r="U727"/>
      <c r="V727"/>
      <c r="W727"/>
      <c r="X727"/>
      <c r="Y727"/>
      <c r="Z727"/>
      <c r="AA727"/>
      <c r="AB727"/>
      <c r="AC727"/>
      <c r="AD727"/>
    </row>
    <row r="728" spans="1:30" s="10" customFormat="1" ht="30" customHeight="1">
      <c r="A728" s="5"/>
      <c r="B728" s="5"/>
      <c r="C728" s="18">
        <v>725</v>
      </c>
      <c r="D728" s="19" t="s">
        <v>63</v>
      </c>
      <c r="E728" s="65" t="s">
        <v>489</v>
      </c>
      <c r="F728" s="65" t="s">
        <v>489</v>
      </c>
      <c r="G728" s="24" t="str">
        <f t="shared" si="11"/>
        <v>Do</v>
      </c>
      <c r="H728" s="76" t="s">
        <v>816</v>
      </c>
      <c r="I728" s="72">
        <v>7.5</v>
      </c>
      <c r="J728" s="11"/>
      <c r="K728" s="61">
        <v>99.7</v>
      </c>
      <c r="L728"/>
      <c r="M728"/>
      <c r="N728"/>
      <c r="O728"/>
      <c r="P728"/>
      <c r="Q728"/>
      <c r="R728"/>
      <c r="S728"/>
      <c r="T728"/>
      <c r="U728"/>
      <c r="V728"/>
      <c r="W728"/>
      <c r="X728"/>
      <c r="Y728"/>
      <c r="Z728"/>
      <c r="AA728"/>
      <c r="AB728"/>
      <c r="AC728"/>
      <c r="AD728"/>
    </row>
    <row r="729" spans="1:30" s="10" customFormat="1" ht="30" customHeight="1">
      <c r="A729" s="5"/>
      <c r="B729" s="5"/>
      <c r="C729" s="18">
        <v>726</v>
      </c>
      <c r="D729" s="19" t="s">
        <v>63</v>
      </c>
      <c r="E729" s="65" t="s">
        <v>489</v>
      </c>
      <c r="F729" s="65" t="s">
        <v>489</v>
      </c>
      <c r="G729" s="24" t="str">
        <f t="shared" si="11"/>
        <v>Do</v>
      </c>
      <c r="H729" s="76" t="s">
        <v>817</v>
      </c>
      <c r="I729" s="72">
        <v>0.62</v>
      </c>
      <c r="J729" s="11"/>
      <c r="K729" s="61">
        <v>38.090000000000003</v>
      </c>
      <c r="L729"/>
      <c r="M729"/>
      <c r="N729"/>
      <c r="O729"/>
      <c r="P729"/>
      <c r="Q729"/>
      <c r="R729"/>
      <c r="S729"/>
      <c r="T729"/>
      <c r="U729"/>
      <c r="V729"/>
      <c r="W729"/>
      <c r="X729"/>
      <c r="Y729"/>
      <c r="Z729"/>
      <c r="AA729"/>
      <c r="AB729"/>
      <c r="AC729"/>
      <c r="AD729"/>
    </row>
    <row r="730" spans="1:30" s="10" customFormat="1" ht="30" customHeight="1">
      <c r="A730" s="5"/>
      <c r="B730" s="5"/>
      <c r="C730" s="18">
        <v>727</v>
      </c>
      <c r="D730" s="19" t="s">
        <v>63</v>
      </c>
      <c r="E730" s="65" t="s">
        <v>489</v>
      </c>
      <c r="F730" s="65" t="s">
        <v>489</v>
      </c>
      <c r="G730" s="24" t="str">
        <f t="shared" si="11"/>
        <v>Do</v>
      </c>
      <c r="H730" s="76" t="s">
        <v>818</v>
      </c>
      <c r="I730" s="72">
        <v>0.26</v>
      </c>
      <c r="J730" s="11"/>
      <c r="K730" s="61">
        <v>15.35</v>
      </c>
      <c r="L730"/>
      <c r="M730"/>
      <c r="N730"/>
      <c r="O730"/>
      <c r="P730"/>
      <c r="Q730"/>
      <c r="R730"/>
      <c r="S730"/>
      <c r="T730"/>
      <c r="U730"/>
      <c r="V730"/>
      <c r="W730"/>
      <c r="X730"/>
      <c r="Y730"/>
      <c r="Z730"/>
      <c r="AA730"/>
      <c r="AB730"/>
      <c r="AC730"/>
      <c r="AD730"/>
    </row>
    <row r="731" spans="1:30" s="10" customFormat="1" ht="18.75" customHeight="1">
      <c r="A731" s="5"/>
      <c r="B731" s="5"/>
      <c r="C731" s="18">
        <v>728</v>
      </c>
      <c r="D731" s="19" t="s">
        <v>63</v>
      </c>
      <c r="E731" s="65" t="s">
        <v>489</v>
      </c>
      <c r="F731" s="65" t="s">
        <v>489</v>
      </c>
      <c r="G731" s="24" t="str">
        <f t="shared" si="11"/>
        <v>Do</v>
      </c>
      <c r="H731" s="76" t="s">
        <v>819</v>
      </c>
      <c r="I731" s="72">
        <v>7.0000000000000007E-2</v>
      </c>
      <c r="J731" s="11"/>
      <c r="K731" s="61">
        <v>6.72</v>
      </c>
      <c r="L731"/>
      <c r="M731"/>
      <c r="N731"/>
      <c r="O731"/>
      <c r="P731"/>
      <c r="Q731"/>
      <c r="R731"/>
      <c r="S731"/>
      <c r="T731"/>
      <c r="U731"/>
      <c r="V731"/>
      <c r="W731"/>
      <c r="X731"/>
      <c r="Y731"/>
      <c r="Z731"/>
      <c r="AA731"/>
      <c r="AB731"/>
      <c r="AC731"/>
      <c r="AD731"/>
    </row>
    <row r="732" spans="1:30" s="10" customFormat="1" ht="30" customHeight="1">
      <c r="A732" s="5"/>
      <c r="B732" s="5"/>
      <c r="C732" s="18">
        <v>729</v>
      </c>
      <c r="D732" s="19" t="s">
        <v>63</v>
      </c>
      <c r="E732" s="65" t="s">
        <v>489</v>
      </c>
      <c r="F732" s="65" t="s">
        <v>489</v>
      </c>
      <c r="G732" s="24" t="str">
        <f t="shared" si="11"/>
        <v>Do</v>
      </c>
      <c r="H732" s="76" t="s">
        <v>820</v>
      </c>
      <c r="I732" s="72">
        <v>0.6</v>
      </c>
      <c r="J732" s="11"/>
      <c r="K732" s="61">
        <v>29.93</v>
      </c>
      <c r="L732"/>
      <c r="M732"/>
      <c r="N732"/>
      <c r="O732"/>
      <c r="P732"/>
      <c r="Q732"/>
      <c r="R732"/>
      <c r="S732"/>
      <c r="T732"/>
      <c r="U732"/>
      <c r="V732"/>
      <c r="W732"/>
      <c r="X732"/>
      <c r="Y732"/>
      <c r="Z732"/>
      <c r="AA732"/>
      <c r="AB732"/>
      <c r="AC732"/>
      <c r="AD732"/>
    </row>
    <row r="733" spans="1:30" s="10" customFormat="1" ht="30" customHeight="1">
      <c r="A733" s="5"/>
      <c r="B733" s="5"/>
      <c r="C733" s="18">
        <v>730</v>
      </c>
      <c r="D733" s="19" t="s">
        <v>63</v>
      </c>
      <c r="E733" s="65" t="s">
        <v>489</v>
      </c>
      <c r="F733" s="65" t="s">
        <v>489</v>
      </c>
      <c r="G733" s="24" t="str">
        <f t="shared" si="11"/>
        <v>Do</v>
      </c>
      <c r="H733" s="76" t="s">
        <v>821</v>
      </c>
      <c r="I733" s="72">
        <v>0.55000000000000004</v>
      </c>
      <c r="J733" s="11"/>
      <c r="K733" s="61">
        <v>33.25</v>
      </c>
      <c r="L733"/>
      <c r="M733"/>
      <c r="N733"/>
      <c r="O733"/>
      <c r="P733"/>
      <c r="Q733"/>
      <c r="R733"/>
      <c r="S733"/>
      <c r="T733"/>
      <c r="U733"/>
      <c r="V733"/>
      <c r="W733"/>
      <c r="X733"/>
      <c r="Y733"/>
      <c r="Z733"/>
      <c r="AA733"/>
      <c r="AB733"/>
      <c r="AC733"/>
      <c r="AD733"/>
    </row>
    <row r="734" spans="1:30" s="10" customFormat="1" ht="30" customHeight="1">
      <c r="A734" s="5"/>
      <c r="B734" s="5"/>
      <c r="C734" s="18">
        <v>731</v>
      </c>
      <c r="D734" s="19" t="s">
        <v>63</v>
      </c>
      <c r="E734" s="65" t="s">
        <v>489</v>
      </c>
      <c r="F734" s="65" t="s">
        <v>489</v>
      </c>
      <c r="G734" s="24" t="str">
        <f t="shared" si="11"/>
        <v>Do</v>
      </c>
      <c r="H734" s="76" t="s">
        <v>822</v>
      </c>
      <c r="I734" s="72">
        <v>0.54</v>
      </c>
      <c r="J734" s="11"/>
      <c r="K734" s="61">
        <v>30.02</v>
      </c>
      <c r="L734"/>
      <c r="M734"/>
      <c r="N734"/>
      <c r="O734"/>
      <c r="P734"/>
      <c r="Q734"/>
      <c r="R734"/>
      <c r="S734"/>
      <c r="T734"/>
      <c r="U734"/>
      <c r="V734"/>
      <c r="W734"/>
      <c r="X734"/>
      <c r="Y734"/>
      <c r="Z734"/>
      <c r="AA734"/>
      <c r="AB734"/>
      <c r="AC734"/>
      <c r="AD734"/>
    </row>
    <row r="735" spans="1:30" s="10" customFormat="1" ht="18.75" customHeight="1">
      <c r="A735" s="5"/>
      <c r="B735" s="5"/>
      <c r="C735" s="18">
        <v>732</v>
      </c>
      <c r="D735" s="19" t="s">
        <v>63</v>
      </c>
      <c r="E735" s="65" t="s">
        <v>489</v>
      </c>
      <c r="F735" s="65" t="s">
        <v>489</v>
      </c>
      <c r="G735" s="24" t="str">
        <f t="shared" si="11"/>
        <v>Do</v>
      </c>
      <c r="H735" s="76" t="s">
        <v>823</v>
      </c>
      <c r="I735" s="72">
        <v>0.36</v>
      </c>
      <c r="J735" s="11"/>
      <c r="K735" s="61">
        <v>22.94</v>
      </c>
      <c r="L735"/>
      <c r="M735"/>
      <c r="N735"/>
      <c r="O735"/>
      <c r="P735"/>
      <c r="Q735"/>
      <c r="R735"/>
      <c r="S735"/>
      <c r="T735"/>
      <c r="U735"/>
      <c r="V735"/>
      <c r="W735"/>
      <c r="X735"/>
      <c r="Y735"/>
      <c r="Z735"/>
      <c r="AA735"/>
      <c r="AB735"/>
      <c r="AC735"/>
      <c r="AD735"/>
    </row>
    <row r="736" spans="1:30" s="10" customFormat="1" ht="18.75" customHeight="1">
      <c r="A736" s="5"/>
      <c r="B736" s="5"/>
      <c r="C736" s="18">
        <v>733</v>
      </c>
      <c r="D736" s="19" t="s">
        <v>63</v>
      </c>
      <c r="E736" s="65" t="s">
        <v>489</v>
      </c>
      <c r="F736" s="65" t="s">
        <v>489</v>
      </c>
      <c r="G736" s="24" t="str">
        <f t="shared" si="11"/>
        <v>Do</v>
      </c>
      <c r="H736" s="76" t="s">
        <v>824</v>
      </c>
      <c r="I736" s="72">
        <v>5</v>
      </c>
      <c r="J736" s="11"/>
      <c r="K736" s="88">
        <v>53.1</v>
      </c>
      <c r="L736"/>
      <c r="M736"/>
      <c r="N736"/>
      <c r="O736"/>
      <c r="P736"/>
      <c r="Q736"/>
      <c r="R736"/>
      <c r="S736"/>
      <c r="T736"/>
      <c r="U736"/>
      <c r="V736"/>
      <c r="W736"/>
      <c r="X736"/>
      <c r="Y736"/>
      <c r="Z736"/>
      <c r="AA736"/>
      <c r="AB736"/>
      <c r="AC736"/>
      <c r="AD736"/>
    </row>
    <row r="737" spans="1:30" s="10" customFormat="1" ht="30" customHeight="1">
      <c r="A737" s="5"/>
      <c r="B737" s="5"/>
      <c r="C737" s="18">
        <v>734</v>
      </c>
      <c r="D737" s="19" t="s">
        <v>63</v>
      </c>
      <c r="E737" s="65" t="s">
        <v>489</v>
      </c>
      <c r="F737" s="65" t="s">
        <v>489</v>
      </c>
      <c r="G737" s="24" t="str">
        <f t="shared" si="11"/>
        <v>Do</v>
      </c>
      <c r="H737" s="76" t="s">
        <v>825</v>
      </c>
      <c r="I737" s="72">
        <v>1.73</v>
      </c>
      <c r="J737" s="11"/>
      <c r="K737" s="88">
        <v>1.9</v>
      </c>
      <c r="L737"/>
      <c r="M737"/>
      <c r="N737"/>
      <c r="O737"/>
      <c r="P737"/>
      <c r="Q737"/>
      <c r="R737"/>
      <c r="S737"/>
      <c r="T737"/>
      <c r="U737"/>
      <c r="V737"/>
      <c r="W737"/>
      <c r="X737"/>
      <c r="Y737"/>
      <c r="Z737"/>
      <c r="AA737"/>
      <c r="AB737"/>
      <c r="AC737"/>
      <c r="AD737"/>
    </row>
    <row r="738" spans="1:30" s="10" customFormat="1" ht="30" customHeight="1">
      <c r="A738" s="5"/>
      <c r="B738" s="5"/>
      <c r="C738" s="18">
        <v>735</v>
      </c>
      <c r="D738" s="19" t="s">
        <v>63</v>
      </c>
      <c r="E738" s="65" t="s">
        <v>489</v>
      </c>
      <c r="F738" s="65" t="s">
        <v>489</v>
      </c>
      <c r="G738" s="24" t="str">
        <f t="shared" si="11"/>
        <v>Do</v>
      </c>
      <c r="H738" s="76" t="s">
        <v>826</v>
      </c>
      <c r="I738" s="72">
        <v>5.38</v>
      </c>
      <c r="J738" s="11"/>
      <c r="K738" s="88">
        <v>45</v>
      </c>
      <c r="L738"/>
      <c r="M738"/>
      <c r="N738"/>
      <c r="O738"/>
      <c r="P738"/>
      <c r="Q738"/>
      <c r="R738"/>
      <c r="S738"/>
      <c r="T738"/>
      <c r="U738"/>
      <c r="V738"/>
      <c r="W738"/>
      <c r="X738"/>
      <c r="Y738"/>
      <c r="Z738"/>
      <c r="AA738"/>
      <c r="AB738"/>
      <c r="AC738"/>
      <c r="AD738"/>
    </row>
    <row r="739" spans="1:30" s="10" customFormat="1" ht="45" customHeight="1">
      <c r="A739" s="5"/>
      <c r="B739" s="5"/>
      <c r="C739" s="18">
        <v>736</v>
      </c>
      <c r="D739" s="19" t="s">
        <v>63</v>
      </c>
      <c r="E739" s="65" t="s">
        <v>489</v>
      </c>
      <c r="F739" s="65" t="s">
        <v>489</v>
      </c>
      <c r="G739" s="24" t="str">
        <f t="shared" si="11"/>
        <v>Do</v>
      </c>
      <c r="H739" s="76" t="s">
        <v>827</v>
      </c>
      <c r="I739" s="72">
        <v>6.26</v>
      </c>
      <c r="J739" s="11"/>
      <c r="K739" s="88">
        <v>32.31</v>
      </c>
      <c r="L739"/>
      <c r="M739"/>
      <c r="N739"/>
      <c r="O739"/>
      <c r="P739"/>
      <c r="Q739"/>
      <c r="R739"/>
      <c r="S739"/>
      <c r="T739"/>
      <c r="U739"/>
      <c r="V739"/>
      <c r="W739"/>
      <c r="X739"/>
      <c r="Y739"/>
      <c r="Z739"/>
      <c r="AA739"/>
      <c r="AB739"/>
      <c r="AC739"/>
      <c r="AD739"/>
    </row>
    <row r="740" spans="1:30" s="10" customFormat="1" ht="30" customHeight="1">
      <c r="A740" s="5"/>
      <c r="B740" s="5"/>
      <c r="C740" s="18">
        <v>737</v>
      </c>
      <c r="D740" s="19" t="s">
        <v>63</v>
      </c>
      <c r="E740" s="65" t="s">
        <v>489</v>
      </c>
      <c r="F740" s="65" t="s">
        <v>489</v>
      </c>
      <c r="G740" s="24" t="str">
        <f t="shared" si="11"/>
        <v>Do</v>
      </c>
      <c r="H740" s="76" t="s">
        <v>828</v>
      </c>
      <c r="I740" s="72">
        <v>1.78</v>
      </c>
      <c r="J740" s="11"/>
      <c r="K740" s="88">
        <v>17.690000000000001</v>
      </c>
      <c r="L740"/>
      <c r="M740"/>
      <c r="N740"/>
      <c r="O740"/>
      <c r="P740"/>
      <c r="Q740"/>
      <c r="R740"/>
      <c r="S740"/>
      <c r="T740"/>
      <c r="U740"/>
      <c r="V740"/>
      <c r="W740"/>
      <c r="X740"/>
      <c r="Y740"/>
      <c r="Z740"/>
      <c r="AA740"/>
      <c r="AB740"/>
      <c r="AC740"/>
      <c r="AD740"/>
    </row>
    <row r="741" spans="1:30" s="10" customFormat="1" ht="30" customHeight="1">
      <c r="A741" s="5"/>
      <c r="B741" s="5"/>
      <c r="C741" s="18">
        <v>738</v>
      </c>
      <c r="D741" s="19" t="s">
        <v>393</v>
      </c>
      <c r="E741" s="89" t="s">
        <v>829</v>
      </c>
      <c r="F741" s="89" t="s">
        <v>829</v>
      </c>
      <c r="G741" s="24" t="str">
        <f t="shared" si="11"/>
        <v>Kaliabor Rural Rd Divn</v>
      </c>
      <c r="H741" s="60" t="s">
        <v>830</v>
      </c>
      <c r="I741" s="72">
        <v>0.85</v>
      </c>
      <c r="J741" s="11"/>
      <c r="K741" s="66">
        <v>13.6</v>
      </c>
      <c r="L741"/>
      <c r="M741"/>
      <c r="N741"/>
      <c r="O741"/>
      <c r="P741"/>
      <c r="Q741"/>
      <c r="R741"/>
      <c r="S741"/>
      <c r="T741"/>
      <c r="U741"/>
      <c r="V741"/>
      <c r="W741"/>
      <c r="X741"/>
      <c r="Y741"/>
      <c r="Z741"/>
      <c r="AA741"/>
      <c r="AB741"/>
      <c r="AC741"/>
      <c r="AD741"/>
    </row>
    <row r="742" spans="1:30" s="10" customFormat="1" ht="45" customHeight="1">
      <c r="A742" s="5"/>
      <c r="B742" s="5"/>
      <c r="C742" s="18">
        <v>739</v>
      </c>
      <c r="D742" s="19" t="s">
        <v>393</v>
      </c>
      <c r="E742" s="89" t="s">
        <v>829</v>
      </c>
      <c r="F742" s="89" t="s">
        <v>829</v>
      </c>
      <c r="G742" s="24" t="str">
        <f t="shared" si="11"/>
        <v>Do</v>
      </c>
      <c r="H742" s="60" t="s">
        <v>831</v>
      </c>
      <c r="I742" s="66">
        <v>1.1499999999999999</v>
      </c>
      <c r="J742" s="11"/>
      <c r="K742" s="66">
        <v>18.399999999999999</v>
      </c>
      <c r="L742"/>
      <c r="M742"/>
      <c r="N742"/>
      <c r="O742"/>
      <c r="P742"/>
      <c r="Q742"/>
      <c r="R742"/>
      <c r="S742"/>
      <c r="T742"/>
      <c r="U742"/>
      <c r="V742"/>
      <c r="W742"/>
      <c r="X742"/>
      <c r="Y742"/>
      <c r="Z742"/>
      <c r="AA742"/>
      <c r="AB742"/>
      <c r="AC742"/>
      <c r="AD742"/>
    </row>
    <row r="743" spans="1:30" s="10" customFormat="1" ht="30" customHeight="1">
      <c r="A743" s="5"/>
      <c r="B743" s="5"/>
      <c r="C743" s="18">
        <v>740</v>
      </c>
      <c r="D743" s="19" t="s">
        <v>393</v>
      </c>
      <c r="E743" s="89" t="s">
        <v>829</v>
      </c>
      <c r="F743" s="89" t="s">
        <v>829</v>
      </c>
      <c r="G743" s="24" t="str">
        <f t="shared" si="11"/>
        <v>Do</v>
      </c>
      <c r="H743" s="90" t="s">
        <v>832</v>
      </c>
      <c r="I743" s="66">
        <v>1.2</v>
      </c>
      <c r="J743" s="11"/>
      <c r="K743" s="66">
        <v>20.399999999999999</v>
      </c>
      <c r="L743"/>
      <c r="M743"/>
      <c r="N743"/>
      <c r="O743"/>
      <c r="P743"/>
      <c r="Q743"/>
      <c r="R743"/>
      <c r="S743"/>
      <c r="T743"/>
      <c r="U743"/>
      <c r="V743"/>
      <c r="W743"/>
      <c r="X743"/>
      <c r="Y743"/>
      <c r="Z743"/>
      <c r="AA743"/>
      <c r="AB743"/>
      <c r="AC743"/>
      <c r="AD743"/>
    </row>
    <row r="744" spans="1:30" s="10" customFormat="1" ht="30" customHeight="1">
      <c r="A744" s="5"/>
      <c r="B744" s="5"/>
      <c r="C744" s="18">
        <v>741</v>
      </c>
      <c r="D744" s="19" t="s">
        <v>393</v>
      </c>
      <c r="E744" s="89" t="s">
        <v>829</v>
      </c>
      <c r="F744" s="89" t="s">
        <v>829</v>
      </c>
      <c r="G744" s="24" t="str">
        <f t="shared" si="11"/>
        <v>Do</v>
      </c>
      <c r="H744" s="90" t="s">
        <v>833</v>
      </c>
      <c r="I744" s="66">
        <v>4</v>
      </c>
      <c r="J744" s="11"/>
      <c r="K744" s="66">
        <v>80</v>
      </c>
      <c r="L744"/>
      <c r="M744"/>
      <c r="N744"/>
      <c r="O744"/>
      <c r="P744"/>
      <c r="Q744"/>
      <c r="R744"/>
      <c r="S744"/>
      <c r="T744"/>
      <c r="U744"/>
      <c r="V744"/>
      <c r="W744"/>
      <c r="X744"/>
      <c r="Y744"/>
      <c r="Z744"/>
      <c r="AA744"/>
      <c r="AB744"/>
      <c r="AC744"/>
      <c r="AD744"/>
    </row>
    <row r="745" spans="1:30" s="10" customFormat="1" ht="30" customHeight="1">
      <c r="A745" s="5"/>
      <c r="B745" s="5"/>
      <c r="C745" s="18">
        <v>742</v>
      </c>
      <c r="D745" s="19" t="s">
        <v>393</v>
      </c>
      <c r="E745" s="89" t="s">
        <v>829</v>
      </c>
      <c r="F745" s="89" t="s">
        <v>829</v>
      </c>
      <c r="G745" s="24" t="str">
        <f t="shared" si="11"/>
        <v>Do</v>
      </c>
      <c r="H745" s="90" t="s">
        <v>834</v>
      </c>
      <c r="I745" s="66">
        <v>1.3</v>
      </c>
      <c r="J745" s="11"/>
      <c r="K745" s="66">
        <v>20</v>
      </c>
      <c r="L745"/>
      <c r="M745"/>
      <c r="N745"/>
      <c r="O745"/>
      <c r="P745"/>
      <c r="Q745"/>
      <c r="R745"/>
      <c r="S745"/>
      <c r="T745"/>
      <c r="U745"/>
      <c r="V745"/>
      <c r="W745"/>
      <c r="X745"/>
      <c r="Y745"/>
      <c r="Z745"/>
      <c r="AA745"/>
      <c r="AB745"/>
      <c r="AC745"/>
      <c r="AD745"/>
    </row>
    <row r="746" spans="1:30" s="10" customFormat="1" ht="30" customHeight="1">
      <c r="A746" s="5"/>
      <c r="B746" s="5"/>
      <c r="C746" s="18">
        <v>743</v>
      </c>
      <c r="D746" s="19" t="s">
        <v>393</v>
      </c>
      <c r="E746" s="89" t="s">
        <v>829</v>
      </c>
      <c r="F746" s="89" t="s">
        <v>829</v>
      </c>
      <c r="G746" s="24" t="str">
        <f t="shared" si="11"/>
        <v>Do</v>
      </c>
      <c r="H746" s="60" t="s">
        <v>835</v>
      </c>
      <c r="I746" s="66">
        <v>0</v>
      </c>
      <c r="J746" s="11">
        <v>1</v>
      </c>
      <c r="K746" s="66">
        <v>11</v>
      </c>
      <c r="L746"/>
      <c r="M746"/>
      <c r="N746"/>
      <c r="O746"/>
      <c r="P746"/>
      <c r="Q746"/>
      <c r="R746"/>
      <c r="S746"/>
      <c r="T746"/>
      <c r="U746"/>
      <c r="V746"/>
      <c r="W746"/>
      <c r="X746"/>
      <c r="Y746"/>
      <c r="Z746"/>
      <c r="AA746"/>
      <c r="AB746"/>
      <c r="AC746"/>
      <c r="AD746"/>
    </row>
    <row r="747" spans="1:30" s="10" customFormat="1" ht="30" customHeight="1">
      <c r="A747" s="5"/>
      <c r="B747" s="5"/>
      <c r="C747" s="18">
        <v>744</v>
      </c>
      <c r="D747" s="19" t="s">
        <v>393</v>
      </c>
      <c r="E747" s="89" t="s">
        <v>829</v>
      </c>
      <c r="F747" s="89" t="s">
        <v>829</v>
      </c>
      <c r="G747" s="24" t="str">
        <f t="shared" si="11"/>
        <v>Do</v>
      </c>
      <c r="H747" s="60" t="s">
        <v>836</v>
      </c>
      <c r="I747" s="66">
        <v>0</v>
      </c>
      <c r="J747" s="11">
        <v>1</v>
      </c>
      <c r="K747" s="66">
        <v>8</v>
      </c>
      <c r="L747"/>
      <c r="M747"/>
      <c r="N747"/>
      <c r="O747"/>
      <c r="P747"/>
      <c r="Q747"/>
      <c r="R747"/>
      <c r="S747"/>
      <c r="T747"/>
      <c r="U747"/>
      <c r="V747"/>
      <c r="W747"/>
      <c r="X747"/>
      <c r="Y747"/>
      <c r="Z747"/>
      <c r="AA747"/>
      <c r="AB747"/>
      <c r="AC747"/>
      <c r="AD747"/>
    </row>
    <row r="748" spans="1:30" s="10" customFormat="1" ht="30" customHeight="1">
      <c r="A748" s="5"/>
      <c r="B748" s="5"/>
      <c r="C748" s="18">
        <v>745</v>
      </c>
      <c r="D748" s="19" t="s">
        <v>393</v>
      </c>
      <c r="E748" s="89" t="s">
        <v>829</v>
      </c>
      <c r="F748" s="89" t="s">
        <v>829</v>
      </c>
      <c r="G748" s="24" t="str">
        <f t="shared" si="11"/>
        <v>Do</v>
      </c>
      <c r="H748" s="60" t="s">
        <v>837</v>
      </c>
      <c r="I748" s="66">
        <v>0</v>
      </c>
      <c r="J748" s="11">
        <v>1</v>
      </c>
      <c r="K748" s="66">
        <v>9</v>
      </c>
      <c r="L748"/>
      <c r="M748"/>
      <c r="N748"/>
      <c r="O748"/>
      <c r="P748"/>
      <c r="Q748"/>
      <c r="R748"/>
      <c r="S748"/>
      <c r="T748"/>
      <c r="U748"/>
      <c r="V748"/>
      <c r="W748"/>
      <c r="X748"/>
      <c r="Y748"/>
      <c r="Z748"/>
      <c r="AA748"/>
      <c r="AB748"/>
      <c r="AC748"/>
      <c r="AD748"/>
    </row>
    <row r="749" spans="1:30" s="10" customFormat="1" ht="30" customHeight="1">
      <c r="A749" s="5"/>
      <c r="B749" s="5"/>
      <c r="C749" s="18">
        <v>746</v>
      </c>
      <c r="D749" s="19" t="s">
        <v>393</v>
      </c>
      <c r="E749" s="89" t="s">
        <v>829</v>
      </c>
      <c r="F749" s="89" t="s">
        <v>829</v>
      </c>
      <c r="G749" s="24" t="str">
        <f t="shared" si="11"/>
        <v>Do</v>
      </c>
      <c r="H749" s="60" t="s">
        <v>838</v>
      </c>
      <c r="I749" s="66">
        <v>8.5</v>
      </c>
      <c r="J749" s="11"/>
      <c r="K749" s="66">
        <v>150</v>
      </c>
      <c r="L749"/>
      <c r="M749"/>
      <c r="N749"/>
      <c r="O749"/>
      <c r="P749"/>
      <c r="Q749"/>
      <c r="R749"/>
      <c r="S749"/>
      <c r="T749"/>
      <c r="U749"/>
      <c r="V749"/>
      <c r="W749"/>
      <c r="X749"/>
      <c r="Y749"/>
      <c r="Z749"/>
      <c r="AA749"/>
      <c r="AB749"/>
      <c r="AC749"/>
      <c r="AD749"/>
    </row>
    <row r="750" spans="1:30" s="10" customFormat="1" ht="30" customHeight="1">
      <c r="A750" s="5"/>
      <c r="B750" s="5"/>
      <c r="C750" s="18">
        <v>747</v>
      </c>
      <c r="D750" s="19" t="s">
        <v>393</v>
      </c>
      <c r="E750" s="89" t="s">
        <v>829</v>
      </c>
      <c r="F750" s="89" t="s">
        <v>829</v>
      </c>
      <c r="G750" s="24" t="str">
        <f t="shared" si="11"/>
        <v>Do</v>
      </c>
      <c r="H750" s="60" t="s">
        <v>839</v>
      </c>
      <c r="I750" s="66">
        <v>4.8</v>
      </c>
      <c r="J750" s="11"/>
      <c r="K750" s="66">
        <v>81.599999999999994</v>
      </c>
      <c r="L750"/>
      <c r="M750"/>
      <c r="N750"/>
      <c r="O750"/>
      <c r="P750"/>
      <c r="Q750"/>
      <c r="R750"/>
      <c r="S750"/>
      <c r="T750"/>
      <c r="U750"/>
      <c r="V750"/>
      <c r="W750"/>
      <c r="X750"/>
      <c r="Y750"/>
      <c r="Z750"/>
      <c r="AA750"/>
      <c r="AB750"/>
      <c r="AC750"/>
      <c r="AD750"/>
    </row>
    <row r="751" spans="1:30" s="10" customFormat="1" ht="30" customHeight="1">
      <c r="A751" s="5"/>
      <c r="B751" s="5"/>
      <c r="C751" s="18">
        <v>748</v>
      </c>
      <c r="D751" s="19" t="s">
        <v>393</v>
      </c>
      <c r="E751" s="89" t="s">
        <v>829</v>
      </c>
      <c r="F751" s="89" t="s">
        <v>829</v>
      </c>
      <c r="G751" s="24" t="str">
        <f t="shared" si="11"/>
        <v>Do</v>
      </c>
      <c r="H751" s="60" t="s">
        <v>840</v>
      </c>
      <c r="I751" s="66">
        <v>2.2000000000000002</v>
      </c>
      <c r="J751" s="11"/>
      <c r="K751" s="66">
        <v>37</v>
      </c>
      <c r="L751"/>
      <c r="M751"/>
      <c r="N751"/>
      <c r="O751"/>
      <c r="P751"/>
      <c r="Q751"/>
      <c r="R751"/>
      <c r="S751"/>
      <c r="T751"/>
      <c r="U751"/>
      <c r="V751"/>
      <c r="W751"/>
      <c r="X751"/>
      <c r="Y751"/>
      <c r="Z751"/>
      <c r="AA751"/>
      <c r="AB751"/>
      <c r="AC751"/>
      <c r="AD751"/>
    </row>
    <row r="752" spans="1:30" s="10" customFormat="1" ht="30" customHeight="1">
      <c r="A752" s="5"/>
      <c r="B752" s="5"/>
      <c r="C752" s="18">
        <v>749</v>
      </c>
      <c r="D752" s="19" t="s">
        <v>393</v>
      </c>
      <c r="E752" s="89" t="s">
        <v>829</v>
      </c>
      <c r="F752" s="89" t="s">
        <v>829</v>
      </c>
      <c r="G752" s="24" t="str">
        <f t="shared" si="11"/>
        <v>Do</v>
      </c>
      <c r="H752" s="60" t="s">
        <v>841</v>
      </c>
      <c r="I752" s="66">
        <v>3</v>
      </c>
      <c r="J752" s="11"/>
      <c r="K752" s="66">
        <v>51</v>
      </c>
      <c r="L752"/>
      <c r="M752"/>
      <c r="N752"/>
      <c r="O752"/>
      <c r="P752"/>
      <c r="Q752"/>
      <c r="R752"/>
      <c r="S752"/>
      <c r="T752"/>
      <c r="U752"/>
      <c r="V752"/>
      <c r="W752"/>
      <c r="X752"/>
      <c r="Y752"/>
      <c r="Z752"/>
      <c r="AA752"/>
      <c r="AB752"/>
      <c r="AC752"/>
      <c r="AD752"/>
    </row>
    <row r="753" spans="1:30" s="10" customFormat="1" ht="30" customHeight="1">
      <c r="A753" s="5"/>
      <c r="B753" s="5"/>
      <c r="C753" s="18">
        <v>750</v>
      </c>
      <c r="D753" s="19" t="s">
        <v>159</v>
      </c>
      <c r="E753" s="20" t="s">
        <v>160</v>
      </c>
      <c r="F753" s="20" t="s">
        <v>160</v>
      </c>
      <c r="G753" s="24" t="str">
        <f t="shared" si="11"/>
        <v>Guwahati Rd Divn</v>
      </c>
      <c r="H753" s="35" t="s">
        <v>842</v>
      </c>
      <c r="I753" s="22">
        <v>0.33500000000000002</v>
      </c>
      <c r="J753" s="11"/>
      <c r="K753" s="22">
        <v>4.58</v>
      </c>
      <c r="L753"/>
      <c r="M753"/>
      <c r="N753"/>
      <c r="O753"/>
      <c r="P753"/>
      <c r="Q753"/>
      <c r="R753"/>
      <c r="S753"/>
      <c r="T753"/>
      <c r="U753"/>
      <c r="V753"/>
      <c r="W753"/>
      <c r="X753"/>
      <c r="Y753"/>
      <c r="Z753"/>
      <c r="AA753"/>
      <c r="AB753"/>
      <c r="AC753"/>
      <c r="AD753"/>
    </row>
    <row r="754" spans="1:30" s="10" customFormat="1" ht="30" customHeight="1">
      <c r="A754" s="5"/>
      <c r="B754" s="5"/>
      <c r="C754" s="18">
        <v>751</v>
      </c>
      <c r="D754" s="19" t="s">
        <v>159</v>
      </c>
      <c r="E754" s="20" t="s">
        <v>160</v>
      </c>
      <c r="F754" s="20" t="s">
        <v>160</v>
      </c>
      <c r="G754" s="24" t="str">
        <f t="shared" si="11"/>
        <v>Do</v>
      </c>
      <c r="H754" s="35" t="s">
        <v>843</v>
      </c>
      <c r="I754" s="22">
        <v>2.6</v>
      </c>
      <c r="J754" s="11"/>
      <c r="K754" s="22">
        <v>34.86</v>
      </c>
      <c r="L754"/>
      <c r="M754"/>
      <c r="N754"/>
      <c r="O754"/>
      <c r="P754"/>
      <c r="Q754"/>
      <c r="R754"/>
      <c r="S754"/>
      <c r="T754"/>
      <c r="U754"/>
      <c r="V754"/>
      <c r="W754"/>
      <c r="X754"/>
      <c r="Y754"/>
      <c r="Z754"/>
      <c r="AA754"/>
      <c r="AB754"/>
      <c r="AC754"/>
      <c r="AD754"/>
    </row>
    <row r="755" spans="1:30" s="10" customFormat="1" ht="30" customHeight="1">
      <c r="A755" s="5"/>
      <c r="B755" s="5"/>
      <c r="C755" s="18">
        <v>752</v>
      </c>
      <c r="D755" s="19" t="s">
        <v>159</v>
      </c>
      <c r="E755" s="20" t="s">
        <v>160</v>
      </c>
      <c r="F755" s="20" t="s">
        <v>160</v>
      </c>
      <c r="G755" s="24" t="str">
        <f t="shared" si="11"/>
        <v>Do</v>
      </c>
      <c r="H755" s="35" t="s">
        <v>844</v>
      </c>
      <c r="I755" s="22">
        <v>0.87</v>
      </c>
      <c r="J755" s="11"/>
      <c r="K755" s="22">
        <v>11.48</v>
      </c>
      <c r="L755"/>
      <c r="M755"/>
      <c r="N755"/>
      <c r="O755"/>
      <c r="P755"/>
      <c r="Q755"/>
      <c r="R755"/>
      <c r="S755"/>
      <c r="T755"/>
      <c r="U755"/>
      <c r="V755"/>
      <c r="W755"/>
      <c r="X755"/>
      <c r="Y755"/>
      <c r="Z755"/>
      <c r="AA755"/>
      <c r="AB755"/>
      <c r="AC755"/>
      <c r="AD755"/>
    </row>
    <row r="756" spans="1:30" s="10" customFormat="1" ht="45" customHeight="1">
      <c r="A756" s="5"/>
      <c r="B756" s="5"/>
      <c r="C756" s="18">
        <v>753</v>
      </c>
      <c r="D756" s="19" t="s">
        <v>159</v>
      </c>
      <c r="E756" s="20" t="s">
        <v>160</v>
      </c>
      <c r="F756" s="20" t="s">
        <v>160</v>
      </c>
      <c r="G756" s="24" t="str">
        <f t="shared" si="11"/>
        <v>Do</v>
      </c>
      <c r="H756" s="35" t="s">
        <v>845</v>
      </c>
      <c r="I756" s="22">
        <v>0.8</v>
      </c>
      <c r="J756" s="11"/>
      <c r="K756" s="22">
        <v>10.1</v>
      </c>
      <c r="L756"/>
      <c r="M756"/>
      <c r="N756"/>
      <c r="O756"/>
      <c r="P756"/>
      <c r="Q756"/>
      <c r="R756"/>
      <c r="S756"/>
      <c r="T756"/>
      <c r="U756"/>
      <c r="V756"/>
      <c r="W756"/>
      <c r="X756"/>
      <c r="Y756"/>
      <c r="Z756"/>
      <c r="AA756"/>
      <c r="AB756"/>
      <c r="AC756"/>
      <c r="AD756"/>
    </row>
    <row r="757" spans="1:30" s="10" customFormat="1" ht="45" customHeight="1">
      <c r="A757" s="5"/>
      <c r="B757" s="5"/>
      <c r="C757" s="18">
        <v>754</v>
      </c>
      <c r="D757" s="19" t="s">
        <v>159</v>
      </c>
      <c r="E757" s="20" t="s">
        <v>160</v>
      </c>
      <c r="F757" s="20" t="s">
        <v>160</v>
      </c>
      <c r="G757" s="24" t="str">
        <f t="shared" si="11"/>
        <v>Do</v>
      </c>
      <c r="H757" s="35" t="s">
        <v>846</v>
      </c>
      <c r="I757" s="22">
        <v>2</v>
      </c>
      <c r="J757" s="11"/>
      <c r="K757" s="22">
        <v>47.3</v>
      </c>
      <c r="L757"/>
      <c r="M757"/>
      <c r="N757"/>
      <c r="O757"/>
      <c r="P757"/>
      <c r="Q757"/>
      <c r="R757"/>
      <c r="S757"/>
      <c r="T757"/>
      <c r="U757"/>
      <c r="V757"/>
      <c r="W757"/>
      <c r="X757"/>
      <c r="Y757"/>
      <c r="Z757"/>
      <c r="AA757"/>
      <c r="AB757"/>
      <c r="AC757"/>
      <c r="AD757"/>
    </row>
    <row r="758" spans="1:30" s="10" customFormat="1" ht="45" customHeight="1">
      <c r="A758" s="5"/>
      <c r="B758" s="5"/>
      <c r="C758" s="18">
        <v>755</v>
      </c>
      <c r="D758" s="19" t="s">
        <v>159</v>
      </c>
      <c r="E758" s="20" t="s">
        <v>160</v>
      </c>
      <c r="F758" s="20" t="s">
        <v>160</v>
      </c>
      <c r="G758" s="24" t="str">
        <f t="shared" si="11"/>
        <v>Do</v>
      </c>
      <c r="H758" s="35" t="s">
        <v>847</v>
      </c>
      <c r="I758" s="22">
        <v>0.45</v>
      </c>
      <c r="J758" s="11"/>
      <c r="K758" s="22">
        <v>10.6</v>
      </c>
      <c r="L758"/>
      <c r="M758"/>
      <c r="N758"/>
      <c r="O758"/>
      <c r="P758"/>
      <c r="Q758"/>
      <c r="R758"/>
      <c r="S758"/>
      <c r="T758"/>
      <c r="U758"/>
      <c r="V758"/>
      <c r="W758"/>
      <c r="X758"/>
      <c r="Y758"/>
      <c r="Z758"/>
      <c r="AA758"/>
      <c r="AB758"/>
      <c r="AC758"/>
      <c r="AD758"/>
    </row>
    <row r="759" spans="1:30" s="10" customFormat="1" ht="30" customHeight="1">
      <c r="A759" s="5"/>
      <c r="B759" s="5"/>
      <c r="C759" s="18">
        <v>756</v>
      </c>
      <c r="D759" s="19" t="s">
        <v>159</v>
      </c>
      <c r="E759" s="20" t="s">
        <v>160</v>
      </c>
      <c r="F759" s="20" t="s">
        <v>160</v>
      </c>
      <c r="G759" s="24" t="str">
        <f t="shared" si="11"/>
        <v>Do</v>
      </c>
      <c r="H759" s="35" t="s">
        <v>848</v>
      </c>
      <c r="I759" s="22">
        <v>0.5</v>
      </c>
      <c r="J759" s="11"/>
      <c r="K759" s="22">
        <v>6.98</v>
      </c>
      <c r="L759"/>
      <c r="M759"/>
      <c r="N759"/>
      <c r="O759"/>
      <c r="P759"/>
      <c r="Q759"/>
      <c r="R759"/>
      <c r="S759"/>
      <c r="T759"/>
      <c r="U759"/>
      <c r="V759"/>
      <c r="W759"/>
      <c r="X759"/>
      <c r="Y759"/>
      <c r="Z759"/>
      <c r="AA759"/>
      <c r="AB759"/>
      <c r="AC759"/>
      <c r="AD759"/>
    </row>
    <row r="760" spans="1:30" s="10" customFormat="1" ht="30" customHeight="1">
      <c r="A760" s="5"/>
      <c r="B760" s="5"/>
      <c r="C760" s="18">
        <v>757</v>
      </c>
      <c r="D760" s="19" t="s">
        <v>159</v>
      </c>
      <c r="E760" s="20" t="s">
        <v>160</v>
      </c>
      <c r="F760" s="20" t="s">
        <v>160</v>
      </c>
      <c r="G760" s="24" t="str">
        <f t="shared" si="11"/>
        <v>Do</v>
      </c>
      <c r="H760" s="35" t="s">
        <v>849</v>
      </c>
      <c r="I760" s="22">
        <v>1</v>
      </c>
      <c r="J760" s="11"/>
      <c r="K760" s="22">
        <v>15</v>
      </c>
      <c r="L760"/>
      <c r="M760"/>
      <c r="N760"/>
      <c r="O760"/>
      <c r="P760"/>
      <c r="Q760"/>
      <c r="R760"/>
      <c r="S760"/>
      <c r="T760"/>
      <c r="U760"/>
      <c r="V760"/>
      <c r="W760"/>
      <c r="X760"/>
      <c r="Y760"/>
      <c r="Z760"/>
      <c r="AA760"/>
      <c r="AB760"/>
      <c r="AC760"/>
      <c r="AD760"/>
    </row>
    <row r="761" spans="1:30" s="10" customFormat="1" ht="30" customHeight="1">
      <c r="A761" s="5"/>
      <c r="B761" s="5"/>
      <c r="C761" s="18">
        <v>758</v>
      </c>
      <c r="D761" s="19" t="s">
        <v>159</v>
      </c>
      <c r="E761" s="20" t="s">
        <v>160</v>
      </c>
      <c r="F761" s="20" t="s">
        <v>160</v>
      </c>
      <c r="G761" s="24" t="str">
        <f t="shared" si="11"/>
        <v>Do</v>
      </c>
      <c r="H761" s="35" t="s">
        <v>850</v>
      </c>
      <c r="I761" s="22">
        <v>2.5</v>
      </c>
      <c r="J761" s="11"/>
      <c r="K761" s="22">
        <v>37.49</v>
      </c>
      <c r="L761"/>
      <c r="M761"/>
      <c r="N761"/>
      <c r="O761"/>
      <c r="P761"/>
      <c r="Q761"/>
      <c r="R761"/>
      <c r="S761"/>
      <c r="T761"/>
      <c r="U761"/>
      <c r="V761"/>
      <c r="W761"/>
      <c r="X761"/>
      <c r="Y761"/>
      <c r="Z761"/>
      <c r="AA761"/>
      <c r="AB761"/>
      <c r="AC761"/>
      <c r="AD761"/>
    </row>
    <row r="762" spans="1:30" s="10" customFormat="1" ht="30" customHeight="1">
      <c r="A762" s="5"/>
      <c r="B762" s="5"/>
      <c r="C762" s="18">
        <v>759</v>
      </c>
      <c r="D762" s="19" t="s">
        <v>159</v>
      </c>
      <c r="E762" s="20" t="s">
        <v>160</v>
      </c>
      <c r="F762" s="20" t="s">
        <v>160</v>
      </c>
      <c r="G762" s="24" t="str">
        <f t="shared" si="11"/>
        <v>Do</v>
      </c>
      <c r="H762" s="35" t="s">
        <v>851</v>
      </c>
      <c r="I762" s="22">
        <v>0</v>
      </c>
      <c r="J762" s="11">
        <v>1</v>
      </c>
      <c r="K762" s="22">
        <v>1.554</v>
      </c>
      <c r="L762"/>
      <c r="M762"/>
      <c r="N762"/>
      <c r="O762"/>
      <c r="P762"/>
      <c r="Q762"/>
      <c r="R762"/>
      <c r="S762"/>
      <c r="T762"/>
      <c r="U762"/>
      <c r="V762"/>
      <c r="W762"/>
      <c r="X762"/>
      <c r="Y762"/>
      <c r="Z762"/>
      <c r="AA762"/>
      <c r="AB762"/>
      <c r="AC762"/>
      <c r="AD762"/>
    </row>
    <row r="763" spans="1:30" s="10" customFormat="1" ht="30" customHeight="1">
      <c r="A763" s="5"/>
      <c r="B763" s="5"/>
      <c r="C763" s="18">
        <v>760</v>
      </c>
      <c r="D763" s="19" t="s">
        <v>159</v>
      </c>
      <c r="E763" s="20" t="s">
        <v>160</v>
      </c>
      <c r="F763" s="20" t="s">
        <v>160</v>
      </c>
      <c r="G763" s="24" t="str">
        <f t="shared" si="11"/>
        <v>Do</v>
      </c>
      <c r="H763" s="35" t="s">
        <v>852</v>
      </c>
      <c r="I763" s="22">
        <v>0</v>
      </c>
      <c r="J763" s="11">
        <v>1</v>
      </c>
      <c r="K763" s="22">
        <v>5.44</v>
      </c>
      <c r="L763"/>
      <c r="M763"/>
      <c r="N763"/>
      <c r="O763"/>
      <c r="P763"/>
      <c r="Q763"/>
      <c r="R763"/>
      <c r="S763"/>
      <c r="T763"/>
      <c r="U763"/>
      <c r="V763"/>
      <c r="W763"/>
      <c r="X763"/>
      <c r="Y763"/>
      <c r="Z763"/>
      <c r="AA763"/>
      <c r="AB763"/>
      <c r="AC763"/>
      <c r="AD763"/>
    </row>
    <row r="764" spans="1:30" s="10" customFormat="1" ht="30" customHeight="1">
      <c r="A764" s="5"/>
      <c r="B764" s="5"/>
      <c r="C764" s="18">
        <v>761</v>
      </c>
      <c r="D764" s="19" t="s">
        <v>159</v>
      </c>
      <c r="E764" s="20" t="s">
        <v>160</v>
      </c>
      <c r="F764" s="20" t="s">
        <v>160</v>
      </c>
      <c r="G764" s="24" t="str">
        <f t="shared" si="11"/>
        <v>Do</v>
      </c>
      <c r="H764" s="35" t="s">
        <v>853</v>
      </c>
      <c r="I764" s="22">
        <v>0</v>
      </c>
      <c r="J764" s="11">
        <v>1</v>
      </c>
      <c r="K764" s="22">
        <v>1.59</v>
      </c>
      <c r="L764"/>
      <c r="M764"/>
      <c r="N764"/>
      <c r="O764"/>
      <c r="P764"/>
      <c r="Q764"/>
      <c r="R764"/>
      <c r="S764"/>
      <c r="T764"/>
      <c r="U764"/>
      <c r="V764"/>
      <c r="W764"/>
      <c r="X764"/>
      <c r="Y764"/>
      <c r="Z764"/>
      <c r="AA764"/>
      <c r="AB764"/>
      <c r="AC764"/>
      <c r="AD764"/>
    </row>
    <row r="765" spans="1:30" s="10" customFormat="1" ht="30" customHeight="1">
      <c r="A765" s="5"/>
      <c r="B765" s="5"/>
      <c r="C765" s="18">
        <v>762</v>
      </c>
      <c r="D765" s="19" t="s">
        <v>159</v>
      </c>
      <c r="E765" s="20" t="s">
        <v>160</v>
      </c>
      <c r="F765" s="20" t="s">
        <v>160</v>
      </c>
      <c r="G765" s="24" t="str">
        <f t="shared" si="11"/>
        <v>Do</v>
      </c>
      <c r="H765" s="35" t="s">
        <v>854</v>
      </c>
      <c r="I765" s="22">
        <v>0</v>
      </c>
      <c r="J765" s="11">
        <v>1</v>
      </c>
      <c r="K765" s="22">
        <v>14.835000000000001</v>
      </c>
      <c r="L765"/>
      <c r="M765"/>
      <c r="N765"/>
      <c r="O765"/>
      <c r="P765"/>
      <c r="Q765"/>
      <c r="R765"/>
      <c r="S765"/>
      <c r="T765"/>
      <c r="U765"/>
      <c r="V765"/>
      <c r="W765"/>
      <c r="X765"/>
      <c r="Y765"/>
      <c r="Z765"/>
      <c r="AA765"/>
      <c r="AB765"/>
      <c r="AC765"/>
      <c r="AD765"/>
    </row>
    <row r="766" spans="1:30" s="10" customFormat="1" ht="30" customHeight="1">
      <c r="A766" s="5"/>
      <c r="B766" s="5"/>
      <c r="C766" s="18">
        <v>763</v>
      </c>
      <c r="D766" s="19" t="s">
        <v>159</v>
      </c>
      <c r="E766" s="20" t="s">
        <v>160</v>
      </c>
      <c r="F766" s="20" t="s">
        <v>160</v>
      </c>
      <c r="G766" s="24" t="str">
        <f t="shared" si="11"/>
        <v>Do</v>
      </c>
      <c r="H766" s="35" t="s">
        <v>855</v>
      </c>
      <c r="I766" s="22">
        <v>0</v>
      </c>
      <c r="J766" s="11">
        <v>1</v>
      </c>
      <c r="K766" s="22">
        <v>9.59</v>
      </c>
      <c r="L766"/>
      <c r="M766"/>
      <c r="N766"/>
      <c r="O766"/>
      <c r="P766"/>
      <c r="Q766"/>
      <c r="R766"/>
      <c r="S766"/>
      <c r="T766"/>
      <c r="U766"/>
      <c r="V766"/>
      <c r="W766"/>
      <c r="X766"/>
      <c r="Y766"/>
      <c r="Z766"/>
      <c r="AA766"/>
      <c r="AB766"/>
      <c r="AC766"/>
      <c r="AD766"/>
    </row>
    <row r="767" spans="1:30" s="10" customFormat="1" ht="18.75" customHeight="1">
      <c r="A767" s="5"/>
      <c r="B767" s="5"/>
      <c r="C767" s="18">
        <v>764</v>
      </c>
      <c r="D767" s="19" t="s">
        <v>159</v>
      </c>
      <c r="E767" s="20" t="s">
        <v>160</v>
      </c>
      <c r="F767" s="20" t="s">
        <v>160</v>
      </c>
      <c r="G767" s="24" t="str">
        <f t="shared" si="11"/>
        <v>Do</v>
      </c>
      <c r="H767" s="35" t="s">
        <v>856</v>
      </c>
      <c r="I767" s="22">
        <v>0</v>
      </c>
      <c r="J767" s="11">
        <v>1</v>
      </c>
      <c r="K767" s="22">
        <v>1.425</v>
      </c>
      <c r="L767"/>
      <c r="M767"/>
      <c r="N767"/>
      <c r="O767"/>
      <c r="P767"/>
      <c r="Q767"/>
      <c r="R767"/>
      <c r="S767"/>
      <c r="T767"/>
      <c r="U767"/>
      <c r="V767"/>
      <c r="W767"/>
      <c r="X767"/>
      <c r="Y767"/>
      <c r="Z767"/>
      <c r="AA767"/>
      <c r="AB767"/>
      <c r="AC767"/>
      <c r="AD767"/>
    </row>
    <row r="768" spans="1:30" s="10" customFormat="1" ht="30" customHeight="1">
      <c r="A768" s="5"/>
      <c r="B768" s="5"/>
      <c r="C768" s="18">
        <v>765</v>
      </c>
      <c r="D768" s="19" t="s">
        <v>159</v>
      </c>
      <c r="E768" s="20" t="s">
        <v>160</v>
      </c>
      <c r="F768" s="20" t="s">
        <v>160</v>
      </c>
      <c r="G768" s="24" t="str">
        <f t="shared" si="11"/>
        <v>Do</v>
      </c>
      <c r="H768" s="35" t="s">
        <v>857</v>
      </c>
      <c r="I768" s="22">
        <v>0</v>
      </c>
      <c r="J768" s="11">
        <v>1</v>
      </c>
      <c r="K768" s="22">
        <v>7.0622999999999996</v>
      </c>
      <c r="L768"/>
      <c r="M768"/>
      <c r="N768"/>
      <c r="O768"/>
      <c r="P768"/>
      <c r="Q768"/>
      <c r="R768"/>
      <c r="S768"/>
      <c r="T768"/>
      <c r="U768"/>
      <c r="V768"/>
      <c r="W768"/>
      <c r="X768"/>
      <c r="Y768"/>
      <c r="Z768"/>
      <c r="AA768"/>
      <c r="AB768"/>
      <c r="AC768"/>
      <c r="AD768"/>
    </row>
    <row r="769" spans="1:30" s="10" customFormat="1" ht="30" customHeight="1">
      <c r="A769" s="5"/>
      <c r="B769" s="5"/>
      <c r="C769" s="18">
        <v>766</v>
      </c>
      <c r="D769" s="19" t="s">
        <v>159</v>
      </c>
      <c r="E769" s="20" t="s">
        <v>160</v>
      </c>
      <c r="F769" s="20" t="s">
        <v>160</v>
      </c>
      <c r="G769" s="24" t="str">
        <f t="shared" si="11"/>
        <v>Do</v>
      </c>
      <c r="H769" s="35" t="s">
        <v>858</v>
      </c>
      <c r="I769" s="22">
        <v>1.5</v>
      </c>
      <c r="J769" s="11"/>
      <c r="K769" s="22">
        <v>20.434999999999999</v>
      </c>
      <c r="L769"/>
      <c r="M769"/>
      <c r="N769"/>
      <c r="O769"/>
      <c r="P769"/>
      <c r="Q769"/>
      <c r="R769"/>
      <c r="S769"/>
      <c r="T769"/>
      <c r="U769"/>
      <c r="V769"/>
      <c r="W769"/>
      <c r="X769"/>
      <c r="Y769"/>
      <c r="Z769"/>
      <c r="AA769"/>
      <c r="AB769"/>
      <c r="AC769"/>
      <c r="AD769"/>
    </row>
    <row r="770" spans="1:30" s="10" customFormat="1" ht="30" customHeight="1">
      <c r="A770" s="5"/>
      <c r="B770" s="5"/>
      <c r="C770" s="18">
        <v>767</v>
      </c>
      <c r="D770" s="19" t="s">
        <v>159</v>
      </c>
      <c r="E770" s="20" t="s">
        <v>160</v>
      </c>
      <c r="F770" s="20" t="s">
        <v>160</v>
      </c>
      <c r="G770" s="24" t="str">
        <f t="shared" si="11"/>
        <v>Do</v>
      </c>
      <c r="H770" s="35" t="s">
        <v>859</v>
      </c>
      <c r="I770" s="22">
        <v>2.75</v>
      </c>
      <c r="J770" s="11"/>
      <c r="K770" s="22">
        <v>32.590000000000003</v>
      </c>
      <c r="L770"/>
      <c r="M770"/>
      <c r="N770"/>
      <c r="O770"/>
      <c r="P770"/>
      <c r="Q770"/>
      <c r="R770"/>
      <c r="S770"/>
      <c r="T770"/>
      <c r="U770"/>
      <c r="V770"/>
      <c r="W770"/>
      <c r="X770"/>
      <c r="Y770"/>
      <c r="Z770"/>
      <c r="AA770"/>
      <c r="AB770"/>
      <c r="AC770"/>
      <c r="AD770"/>
    </row>
    <row r="771" spans="1:30" s="10" customFormat="1" ht="30" customHeight="1">
      <c r="A771" s="5"/>
      <c r="B771" s="5"/>
      <c r="C771" s="18">
        <v>768</v>
      </c>
      <c r="D771" s="19" t="s">
        <v>159</v>
      </c>
      <c r="E771" s="20" t="s">
        <v>160</v>
      </c>
      <c r="F771" s="20" t="s">
        <v>160</v>
      </c>
      <c r="G771" s="24" t="str">
        <f t="shared" si="11"/>
        <v>Do</v>
      </c>
      <c r="H771" s="35" t="s">
        <v>860</v>
      </c>
      <c r="I771" s="22">
        <v>1.3</v>
      </c>
      <c r="J771" s="11"/>
      <c r="K771" s="22">
        <v>18.2</v>
      </c>
      <c r="L771"/>
      <c r="M771"/>
      <c r="N771"/>
      <c r="O771"/>
      <c r="P771"/>
      <c r="Q771"/>
      <c r="R771"/>
      <c r="S771"/>
      <c r="T771"/>
      <c r="U771"/>
      <c r="V771"/>
      <c r="W771"/>
      <c r="X771"/>
      <c r="Y771"/>
      <c r="Z771"/>
      <c r="AA771"/>
      <c r="AB771"/>
      <c r="AC771"/>
      <c r="AD771"/>
    </row>
    <row r="772" spans="1:30" s="10" customFormat="1" ht="30" customHeight="1">
      <c r="A772" s="5"/>
      <c r="B772" s="5"/>
      <c r="C772" s="18">
        <v>769</v>
      </c>
      <c r="D772" s="19" t="s">
        <v>159</v>
      </c>
      <c r="E772" s="20" t="s">
        <v>160</v>
      </c>
      <c r="F772" s="20" t="s">
        <v>160</v>
      </c>
      <c r="G772" s="24" t="str">
        <f t="shared" si="11"/>
        <v>Do</v>
      </c>
      <c r="H772" s="35" t="s">
        <v>861</v>
      </c>
      <c r="I772" s="22">
        <v>0.85</v>
      </c>
      <c r="J772" s="11"/>
      <c r="K772" s="22">
        <v>11.5</v>
      </c>
      <c r="L772"/>
      <c r="M772"/>
      <c r="N772"/>
      <c r="O772"/>
      <c r="P772"/>
      <c r="Q772"/>
      <c r="R772"/>
      <c r="S772"/>
      <c r="T772"/>
      <c r="U772"/>
      <c r="V772"/>
      <c r="W772"/>
      <c r="X772"/>
      <c r="Y772"/>
      <c r="Z772"/>
      <c r="AA772"/>
      <c r="AB772"/>
      <c r="AC772"/>
      <c r="AD772"/>
    </row>
    <row r="773" spans="1:30" s="10" customFormat="1" ht="30" customHeight="1">
      <c r="A773" s="5"/>
      <c r="B773" s="5"/>
      <c r="C773" s="18">
        <v>770</v>
      </c>
      <c r="D773" s="19" t="s">
        <v>159</v>
      </c>
      <c r="E773" s="20" t="s">
        <v>160</v>
      </c>
      <c r="F773" s="20" t="s">
        <v>160</v>
      </c>
      <c r="G773" s="24" t="str">
        <f t="shared" si="11"/>
        <v>Do</v>
      </c>
      <c r="H773" s="35" t="s">
        <v>862</v>
      </c>
      <c r="I773" s="22">
        <v>1.2</v>
      </c>
      <c r="J773" s="11"/>
      <c r="K773" s="22">
        <v>14.603</v>
      </c>
      <c r="L773"/>
      <c r="M773"/>
      <c r="N773"/>
      <c r="O773"/>
      <c r="P773"/>
      <c r="Q773"/>
      <c r="R773"/>
      <c r="S773"/>
      <c r="T773"/>
      <c r="U773"/>
      <c r="V773"/>
      <c r="W773"/>
      <c r="X773"/>
      <c r="Y773"/>
      <c r="Z773"/>
      <c r="AA773"/>
      <c r="AB773"/>
      <c r="AC773"/>
      <c r="AD773"/>
    </row>
    <row r="774" spans="1:30" s="10" customFormat="1" ht="18.75" customHeight="1">
      <c r="A774" s="5"/>
      <c r="B774" s="5"/>
      <c r="C774" s="18">
        <v>771</v>
      </c>
      <c r="D774" s="19" t="s">
        <v>159</v>
      </c>
      <c r="E774" s="20" t="s">
        <v>160</v>
      </c>
      <c r="F774" s="20" t="s">
        <v>160</v>
      </c>
      <c r="G774" s="24" t="str">
        <f t="shared" ref="G774:G837" si="12">IF(F774=F773,"Do",F774)</f>
        <v>Do</v>
      </c>
      <c r="H774" s="35" t="s">
        <v>863</v>
      </c>
      <c r="I774" s="22">
        <v>0</v>
      </c>
      <c r="J774" s="11">
        <v>1</v>
      </c>
      <c r="K774" s="22">
        <v>7</v>
      </c>
      <c r="L774"/>
      <c r="M774"/>
      <c r="N774"/>
      <c r="O774"/>
      <c r="P774"/>
      <c r="Q774"/>
      <c r="R774"/>
      <c r="S774"/>
      <c r="T774"/>
      <c r="U774"/>
      <c r="V774"/>
      <c r="W774"/>
      <c r="X774"/>
      <c r="Y774"/>
      <c r="Z774"/>
      <c r="AA774"/>
      <c r="AB774"/>
      <c r="AC774"/>
      <c r="AD774"/>
    </row>
    <row r="775" spans="1:30" s="10" customFormat="1" ht="30" customHeight="1">
      <c r="A775" s="5"/>
      <c r="B775" s="5"/>
      <c r="C775" s="18">
        <v>772</v>
      </c>
      <c r="D775" s="19" t="s">
        <v>159</v>
      </c>
      <c r="E775" s="20" t="s">
        <v>160</v>
      </c>
      <c r="F775" s="20" t="s">
        <v>160</v>
      </c>
      <c r="G775" s="24" t="str">
        <f t="shared" si="12"/>
        <v>Do</v>
      </c>
      <c r="H775" s="35" t="s">
        <v>864</v>
      </c>
      <c r="I775" s="23">
        <v>14.2</v>
      </c>
      <c r="J775" s="11"/>
      <c r="K775" s="22">
        <v>174.91</v>
      </c>
      <c r="L775"/>
      <c r="M775"/>
      <c r="N775"/>
      <c r="O775"/>
      <c r="P775"/>
      <c r="Q775"/>
      <c r="R775"/>
      <c r="S775"/>
      <c r="T775"/>
      <c r="U775"/>
      <c r="V775"/>
      <c r="W775"/>
      <c r="X775"/>
      <c r="Y775"/>
      <c r="Z775"/>
      <c r="AA775"/>
      <c r="AB775"/>
      <c r="AC775"/>
      <c r="AD775"/>
    </row>
    <row r="776" spans="1:30" s="10" customFormat="1" ht="45" customHeight="1">
      <c r="A776" s="5"/>
      <c r="B776" s="5"/>
      <c r="C776" s="18">
        <v>773</v>
      </c>
      <c r="D776" s="19" t="s">
        <v>63</v>
      </c>
      <c r="E776" s="20" t="s">
        <v>64</v>
      </c>
      <c r="F776" s="20" t="s">
        <v>64</v>
      </c>
      <c r="G776" s="24" t="str">
        <f t="shared" si="12"/>
        <v>Sarupathar Rural Rd Divn</v>
      </c>
      <c r="H776" s="77" t="s">
        <v>865</v>
      </c>
      <c r="I776" s="78">
        <v>4</v>
      </c>
      <c r="J776" s="11"/>
      <c r="K776" s="78">
        <v>3.9</v>
      </c>
      <c r="L776"/>
      <c r="M776"/>
      <c r="N776"/>
      <c r="O776"/>
      <c r="P776"/>
      <c r="Q776"/>
      <c r="R776"/>
      <c r="S776"/>
      <c r="T776"/>
      <c r="U776"/>
      <c r="V776"/>
      <c r="W776"/>
      <c r="X776"/>
      <c r="Y776"/>
      <c r="Z776"/>
      <c r="AA776"/>
      <c r="AB776"/>
      <c r="AC776"/>
      <c r="AD776"/>
    </row>
    <row r="777" spans="1:30" s="10" customFormat="1" ht="30" customHeight="1">
      <c r="A777" s="5"/>
      <c r="B777" s="5"/>
      <c r="C777" s="18">
        <v>774</v>
      </c>
      <c r="D777" s="19" t="s">
        <v>63</v>
      </c>
      <c r="E777" s="20" t="s">
        <v>64</v>
      </c>
      <c r="F777" s="20" t="s">
        <v>64</v>
      </c>
      <c r="G777" s="24" t="str">
        <f t="shared" si="12"/>
        <v>Do</v>
      </c>
      <c r="H777" s="77" t="s">
        <v>866</v>
      </c>
      <c r="I777" s="78">
        <v>1.82</v>
      </c>
      <c r="J777" s="11"/>
      <c r="K777" s="78">
        <v>53.96</v>
      </c>
      <c r="L777"/>
      <c r="M777"/>
      <c r="N777"/>
      <c r="O777"/>
      <c r="P777"/>
      <c r="Q777"/>
      <c r="R777"/>
      <c r="S777"/>
      <c r="T777"/>
      <c r="U777"/>
      <c r="V777"/>
      <c r="W777"/>
      <c r="X777"/>
      <c r="Y777"/>
      <c r="Z777"/>
      <c r="AA777"/>
      <c r="AB777"/>
      <c r="AC777"/>
      <c r="AD777"/>
    </row>
    <row r="778" spans="1:30" s="10" customFormat="1" ht="45" customHeight="1">
      <c r="A778" s="5"/>
      <c r="B778" s="5"/>
      <c r="C778" s="18">
        <v>775</v>
      </c>
      <c r="D778" s="19" t="s">
        <v>63</v>
      </c>
      <c r="E778" s="20" t="s">
        <v>64</v>
      </c>
      <c r="F778" s="20" t="s">
        <v>64</v>
      </c>
      <c r="G778" s="24" t="str">
        <f t="shared" si="12"/>
        <v>Do</v>
      </c>
      <c r="H778" s="77" t="s">
        <v>867</v>
      </c>
      <c r="I778" s="78">
        <v>0</v>
      </c>
      <c r="J778" s="11">
        <v>1</v>
      </c>
      <c r="K778" s="78">
        <v>1.5</v>
      </c>
      <c r="L778"/>
      <c r="M778"/>
      <c r="N778"/>
      <c r="O778"/>
      <c r="P778"/>
      <c r="Q778"/>
      <c r="R778"/>
      <c r="S778"/>
      <c r="T778"/>
      <c r="U778"/>
      <c r="V778"/>
      <c r="W778"/>
      <c r="X778"/>
      <c r="Y778"/>
      <c r="Z778"/>
      <c r="AA778"/>
      <c r="AB778"/>
      <c r="AC778"/>
      <c r="AD778"/>
    </row>
    <row r="779" spans="1:30" s="10" customFormat="1" ht="45" customHeight="1">
      <c r="A779" s="5"/>
      <c r="B779" s="5"/>
      <c r="C779" s="18">
        <v>776</v>
      </c>
      <c r="D779" s="19" t="s">
        <v>63</v>
      </c>
      <c r="E779" s="20" t="s">
        <v>64</v>
      </c>
      <c r="F779" s="20" t="s">
        <v>64</v>
      </c>
      <c r="G779" s="24" t="str">
        <f t="shared" si="12"/>
        <v>Do</v>
      </c>
      <c r="H779" s="77" t="s">
        <v>868</v>
      </c>
      <c r="I779" s="78">
        <v>4.415</v>
      </c>
      <c r="J779" s="11"/>
      <c r="K779" s="78">
        <v>65.55</v>
      </c>
      <c r="L779"/>
      <c r="M779"/>
      <c r="N779"/>
      <c r="O779"/>
      <c r="P779"/>
      <c r="Q779"/>
      <c r="R779"/>
      <c r="S779"/>
      <c r="T779"/>
      <c r="U779"/>
      <c r="V779"/>
      <c r="W779"/>
      <c r="X779"/>
      <c r="Y779"/>
      <c r="Z779"/>
      <c r="AA779"/>
      <c r="AB779"/>
      <c r="AC779"/>
      <c r="AD779"/>
    </row>
    <row r="780" spans="1:30" s="10" customFormat="1" ht="45" customHeight="1">
      <c r="A780" s="5"/>
      <c r="B780" s="5"/>
      <c r="C780" s="18">
        <v>777</v>
      </c>
      <c r="D780" s="19" t="s">
        <v>63</v>
      </c>
      <c r="E780" s="20" t="s">
        <v>64</v>
      </c>
      <c r="F780" s="20" t="s">
        <v>64</v>
      </c>
      <c r="G780" s="24" t="str">
        <f t="shared" si="12"/>
        <v>Do</v>
      </c>
      <c r="H780" s="77" t="s">
        <v>869</v>
      </c>
      <c r="I780" s="78">
        <v>3.45</v>
      </c>
      <c r="J780" s="11"/>
      <c r="K780" s="78">
        <v>50</v>
      </c>
      <c r="L780"/>
      <c r="M780"/>
      <c r="N780"/>
      <c r="O780"/>
      <c r="P780"/>
      <c r="Q780"/>
      <c r="R780"/>
      <c r="S780"/>
      <c r="T780"/>
      <c r="U780"/>
      <c r="V780"/>
      <c r="W780"/>
      <c r="X780"/>
      <c r="Y780"/>
      <c r="Z780"/>
      <c r="AA780"/>
      <c r="AB780"/>
      <c r="AC780"/>
      <c r="AD780"/>
    </row>
    <row r="781" spans="1:30" s="10" customFormat="1" ht="30" customHeight="1">
      <c r="A781" s="5"/>
      <c r="B781" s="5"/>
      <c r="C781" s="18">
        <v>778</v>
      </c>
      <c r="D781" s="19" t="s">
        <v>63</v>
      </c>
      <c r="E781" s="20" t="s">
        <v>64</v>
      </c>
      <c r="F781" s="20" t="s">
        <v>64</v>
      </c>
      <c r="G781" s="24" t="str">
        <f t="shared" si="12"/>
        <v>Do</v>
      </c>
      <c r="H781" s="77" t="s">
        <v>870</v>
      </c>
      <c r="I781" s="78">
        <v>0</v>
      </c>
      <c r="J781" s="11"/>
      <c r="K781" s="78">
        <v>1</v>
      </c>
      <c r="L781"/>
      <c r="M781"/>
      <c r="N781"/>
      <c r="O781"/>
      <c r="P781"/>
      <c r="Q781"/>
      <c r="R781"/>
      <c r="S781"/>
      <c r="T781"/>
      <c r="U781"/>
      <c r="V781"/>
      <c r="W781"/>
      <c r="X781"/>
      <c r="Y781"/>
      <c r="Z781"/>
      <c r="AA781"/>
      <c r="AB781"/>
      <c r="AC781"/>
      <c r="AD781"/>
    </row>
    <row r="782" spans="1:30" s="10" customFormat="1" ht="45" customHeight="1">
      <c r="A782" s="5"/>
      <c r="B782" s="5"/>
      <c r="C782" s="18">
        <v>779</v>
      </c>
      <c r="D782" s="19" t="s">
        <v>63</v>
      </c>
      <c r="E782" s="20" t="s">
        <v>64</v>
      </c>
      <c r="F782" s="20" t="s">
        <v>64</v>
      </c>
      <c r="G782" s="24" t="str">
        <f t="shared" si="12"/>
        <v>Do</v>
      </c>
      <c r="H782" s="77" t="s">
        <v>871</v>
      </c>
      <c r="I782" s="78">
        <v>2.0649999999999999</v>
      </c>
      <c r="J782" s="11"/>
      <c r="K782" s="78">
        <v>26</v>
      </c>
      <c r="L782"/>
      <c r="M782"/>
      <c r="N782"/>
      <c r="O782"/>
      <c r="P782"/>
      <c r="Q782"/>
      <c r="R782"/>
      <c r="S782"/>
      <c r="T782"/>
      <c r="U782"/>
      <c r="V782"/>
      <c r="W782"/>
      <c r="X782"/>
      <c r="Y782"/>
      <c r="Z782"/>
      <c r="AA782"/>
      <c r="AB782"/>
      <c r="AC782"/>
      <c r="AD782"/>
    </row>
    <row r="783" spans="1:30" s="10" customFormat="1" ht="45" customHeight="1">
      <c r="A783" s="5"/>
      <c r="B783" s="5"/>
      <c r="C783" s="18">
        <v>780</v>
      </c>
      <c r="D783" s="19" t="s">
        <v>63</v>
      </c>
      <c r="E783" s="20" t="s">
        <v>64</v>
      </c>
      <c r="F783" s="20" t="s">
        <v>64</v>
      </c>
      <c r="G783" s="24" t="str">
        <f t="shared" si="12"/>
        <v>Do</v>
      </c>
      <c r="H783" s="77" t="s">
        <v>872</v>
      </c>
      <c r="I783" s="78">
        <v>1.7</v>
      </c>
      <c r="J783" s="11"/>
      <c r="K783" s="78">
        <v>32.590000000000003</v>
      </c>
      <c r="L783"/>
      <c r="M783"/>
      <c r="N783"/>
      <c r="O783"/>
      <c r="P783"/>
      <c r="Q783"/>
      <c r="R783"/>
      <c r="S783"/>
      <c r="T783"/>
      <c r="U783"/>
      <c r="V783"/>
      <c r="W783"/>
      <c r="X783"/>
      <c r="Y783"/>
      <c r="Z783"/>
      <c r="AA783"/>
      <c r="AB783"/>
      <c r="AC783"/>
      <c r="AD783"/>
    </row>
    <row r="784" spans="1:30" s="10" customFormat="1" ht="45" customHeight="1">
      <c r="A784" s="5"/>
      <c r="B784" s="5"/>
      <c r="C784" s="18">
        <v>781</v>
      </c>
      <c r="D784" s="19" t="s">
        <v>63</v>
      </c>
      <c r="E784" s="20" t="s">
        <v>64</v>
      </c>
      <c r="F784" s="20" t="s">
        <v>64</v>
      </c>
      <c r="G784" s="24" t="str">
        <f t="shared" si="12"/>
        <v>Do</v>
      </c>
      <c r="H784" s="77" t="s">
        <v>873</v>
      </c>
      <c r="I784" s="78">
        <v>4.5</v>
      </c>
      <c r="J784" s="11"/>
      <c r="K784" s="78">
        <v>60</v>
      </c>
      <c r="L784"/>
      <c r="M784"/>
      <c r="N784"/>
      <c r="O784"/>
      <c r="P784"/>
      <c r="Q784"/>
      <c r="R784"/>
      <c r="S784"/>
      <c r="T784"/>
      <c r="U784"/>
      <c r="V784"/>
      <c r="W784"/>
      <c r="X784"/>
      <c r="Y784"/>
      <c r="Z784"/>
      <c r="AA784"/>
      <c r="AB784"/>
      <c r="AC784"/>
      <c r="AD784"/>
    </row>
    <row r="785" spans="1:30" s="10" customFormat="1" ht="45" customHeight="1">
      <c r="A785" s="5"/>
      <c r="B785" s="5"/>
      <c r="C785" s="18">
        <v>782</v>
      </c>
      <c r="D785" s="19" t="s">
        <v>63</v>
      </c>
      <c r="E785" s="20" t="s">
        <v>64</v>
      </c>
      <c r="F785" s="20" t="s">
        <v>64</v>
      </c>
      <c r="G785" s="24" t="str">
        <f t="shared" si="12"/>
        <v>Do</v>
      </c>
      <c r="H785" s="77" t="s">
        <v>874</v>
      </c>
      <c r="I785" s="78">
        <v>0.05</v>
      </c>
      <c r="J785" s="11"/>
      <c r="K785" s="78">
        <v>5.5</v>
      </c>
      <c r="L785"/>
      <c r="M785"/>
      <c r="N785"/>
      <c r="O785"/>
      <c r="P785"/>
      <c r="Q785"/>
      <c r="R785"/>
      <c r="S785"/>
      <c r="T785"/>
      <c r="U785"/>
      <c r="V785"/>
      <c r="W785"/>
      <c r="X785"/>
      <c r="Y785"/>
      <c r="Z785"/>
      <c r="AA785"/>
      <c r="AB785"/>
      <c r="AC785"/>
      <c r="AD785"/>
    </row>
    <row r="786" spans="1:30" s="10" customFormat="1" ht="30" customHeight="1">
      <c r="A786" s="5"/>
      <c r="B786" s="5"/>
      <c r="C786" s="18">
        <v>783</v>
      </c>
      <c r="D786" s="19" t="s">
        <v>63</v>
      </c>
      <c r="E786" s="65" t="s">
        <v>489</v>
      </c>
      <c r="F786" s="65" t="s">
        <v>489</v>
      </c>
      <c r="G786" s="24" t="str">
        <f t="shared" si="12"/>
        <v>Golaghat Rural Rd Divn</v>
      </c>
      <c r="H786" s="76" t="s">
        <v>875</v>
      </c>
      <c r="I786" s="88">
        <v>3.1</v>
      </c>
      <c r="J786" s="11"/>
      <c r="K786" s="88">
        <v>50</v>
      </c>
      <c r="L786"/>
      <c r="M786"/>
      <c r="N786"/>
      <c r="O786"/>
      <c r="P786"/>
      <c r="Q786"/>
      <c r="R786"/>
      <c r="S786"/>
      <c r="T786"/>
      <c r="U786"/>
      <c r="V786"/>
      <c r="W786"/>
      <c r="X786"/>
      <c r="Y786"/>
      <c r="Z786"/>
      <c r="AA786"/>
      <c r="AB786"/>
      <c r="AC786"/>
      <c r="AD786"/>
    </row>
    <row r="787" spans="1:30" s="10" customFormat="1" ht="30" customHeight="1">
      <c r="A787" s="5"/>
      <c r="B787" s="5"/>
      <c r="C787" s="18">
        <v>784</v>
      </c>
      <c r="D787" s="19" t="s">
        <v>63</v>
      </c>
      <c r="E787" s="65" t="s">
        <v>489</v>
      </c>
      <c r="F787" s="65" t="s">
        <v>489</v>
      </c>
      <c r="G787" s="24" t="str">
        <f t="shared" si="12"/>
        <v>Do</v>
      </c>
      <c r="H787" s="76" t="s">
        <v>876</v>
      </c>
      <c r="I787" s="88">
        <v>0</v>
      </c>
      <c r="J787" s="11"/>
      <c r="K787" s="88">
        <v>70</v>
      </c>
      <c r="L787"/>
      <c r="M787"/>
      <c r="N787"/>
      <c r="O787"/>
      <c r="P787"/>
      <c r="Q787"/>
      <c r="R787"/>
      <c r="S787"/>
      <c r="T787"/>
      <c r="U787"/>
      <c r="V787"/>
      <c r="W787"/>
      <c r="X787"/>
      <c r="Y787"/>
      <c r="Z787"/>
      <c r="AA787"/>
      <c r="AB787"/>
      <c r="AC787"/>
      <c r="AD787"/>
    </row>
    <row r="788" spans="1:30" s="10" customFormat="1" ht="30" customHeight="1">
      <c r="A788" s="5"/>
      <c r="B788" s="5"/>
      <c r="C788" s="18">
        <v>785</v>
      </c>
      <c r="D788" s="19" t="s">
        <v>63</v>
      </c>
      <c r="E788" s="65" t="s">
        <v>489</v>
      </c>
      <c r="F788" s="65" t="s">
        <v>489</v>
      </c>
      <c r="G788" s="24" t="str">
        <f t="shared" si="12"/>
        <v>Do</v>
      </c>
      <c r="H788" s="76" t="s">
        <v>877</v>
      </c>
      <c r="I788" s="88">
        <v>0</v>
      </c>
      <c r="J788" s="11">
        <v>1</v>
      </c>
      <c r="K788" s="88">
        <v>11</v>
      </c>
      <c r="L788"/>
      <c r="M788"/>
      <c r="N788"/>
      <c r="O788"/>
      <c r="P788"/>
      <c r="Q788"/>
      <c r="R788"/>
      <c r="S788"/>
      <c r="T788"/>
      <c r="U788"/>
      <c r="V788"/>
      <c r="W788"/>
      <c r="X788"/>
      <c r="Y788"/>
      <c r="Z788"/>
      <c r="AA788"/>
      <c r="AB788"/>
      <c r="AC788"/>
      <c r="AD788"/>
    </row>
    <row r="789" spans="1:30" s="10" customFormat="1" ht="30" customHeight="1">
      <c r="A789" s="5"/>
      <c r="B789" s="5"/>
      <c r="C789" s="18">
        <v>786</v>
      </c>
      <c r="D789" s="19" t="s">
        <v>63</v>
      </c>
      <c r="E789" s="65" t="s">
        <v>489</v>
      </c>
      <c r="F789" s="65" t="s">
        <v>489</v>
      </c>
      <c r="G789" s="24" t="str">
        <f t="shared" si="12"/>
        <v>Do</v>
      </c>
      <c r="H789" s="76" t="s">
        <v>878</v>
      </c>
      <c r="I789" s="88">
        <v>0</v>
      </c>
      <c r="J789" s="11">
        <v>1</v>
      </c>
      <c r="K789" s="88">
        <v>7.5</v>
      </c>
      <c r="L789"/>
      <c r="M789"/>
      <c r="N789"/>
      <c r="O789"/>
      <c r="P789"/>
      <c r="Q789"/>
      <c r="R789"/>
      <c r="S789"/>
      <c r="T789"/>
      <c r="U789"/>
      <c r="V789"/>
      <c r="W789"/>
      <c r="X789"/>
      <c r="Y789"/>
      <c r="Z789"/>
      <c r="AA789"/>
      <c r="AB789"/>
      <c r="AC789"/>
      <c r="AD789"/>
    </row>
    <row r="790" spans="1:30" s="10" customFormat="1" ht="30" customHeight="1">
      <c r="A790" s="5"/>
      <c r="B790" s="5"/>
      <c r="C790" s="18">
        <v>787</v>
      </c>
      <c r="D790" s="19" t="s">
        <v>63</v>
      </c>
      <c r="E790" s="65" t="s">
        <v>489</v>
      </c>
      <c r="F790" s="65" t="s">
        <v>489</v>
      </c>
      <c r="G790" s="24" t="str">
        <f t="shared" si="12"/>
        <v>Do</v>
      </c>
      <c r="H790" s="76" t="s">
        <v>879</v>
      </c>
      <c r="I790" s="71">
        <v>0</v>
      </c>
      <c r="J790" s="11"/>
      <c r="K790" s="88">
        <v>10.5</v>
      </c>
      <c r="L790"/>
      <c r="M790"/>
      <c r="N790"/>
      <c r="O790"/>
      <c r="P790"/>
      <c r="Q790"/>
      <c r="R790"/>
      <c r="S790"/>
      <c r="T790"/>
      <c r="U790"/>
      <c r="V790"/>
      <c r="W790"/>
      <c r="X790"/>
      <c r="Y790"/>
      <c r="Z790"/>
      <c r="AA790"/>
      <c r="AB790"/>
      <c r="AC790"/>
      <c r="AD790"/>
    </row>
    <row r="791" spans="1:30" s="10" customFormat="1" ht="30" customHeight="1">
      <c r="A791" s="5"/>
      <c r="B791" s="5"/>
      <c r="C791" s="18">
        <v>788</v>
      </c>
      <c r="D791" s="19" t="s">
        <v>63</v>
      </c>
      <c r="E791" s="65" t="s">
        <v>489</v>
      </c>
      <c r="F791" s="65" t="s">
        <v>489</v>
      </c>
      <c r="G791" s="24" t="str">
        <f t="shared" si="12"/>
        <v>Do</v>
      </c>
      <c r="H791" s="76" t="s">
        <v>880</v>
      </c>
      <c r="I791" s="88">
        <v>1.85</v>
      </c>
      <c r="J791" s="11"/>
      <c r="K791" s="88">
        <v>8</v>
      </c>
      <c r="L791"/>
      <c r="M791"/>
      <c r="N791"/>
      <c r="O791"/>
      <c r="P791"/>
      <c r="Q791"/>
      <c r="R791"/>
      <c r="S791"/>
      <c r="T791"/>
      <c r="U791"/>
      <c r="V791"/>
      <c r="W791"/>
      <c r="X791"/>
      <c r="Y791"/>
      <c r="Z791"/>
      <c r="AA791"/>
      <c r="AB791"/>
      <c r="AC791"/>
      <c r="AD791"/>
    </row>
    <row r="792" spans="1:30" s="10" customFormat="1" ht="30" customHeight="1">
      <c r="A792" s="5"/>
      <c r="B792" s="5"/>
      <c r="C792" s="18">
        <v>789</v>
      </c>
      <c r="D792" s="19" t="s">
        <v>63</v>
      </c>
      <c r="E792" s="65" t="s">
        <v>489</v>
      </c>
      <c r="F792" s="65" t="s">
        <v>489</v>
      </c>
      <c r="G792" s="24" t="str">
        <f t="shared" si="12"/>
        <v>Do</v>
      </c>
      <c r="H792" s="76" t="s">
        <v>881</v>
      </c>
      <c r="I792" s="88">
        <v>0</v>
      </c>
      <c r="J792" s="11">
        <v>1</v>
      </c>
      <c r="K792" s="88">
        <v>1.5</v>
      </c>
      <c r="L792"/>
      <c r="M792"/>
      <c r="N792"/>
      <c r="O792"/>
      <c r="P792"/>
      <c r="Q792"/>
      <c r="R792"/>
      <c r="S792"/>
      <c r="T792"/>
      <c r="U792"/>
      <c r="V792"/>
      <c r="W792"/>
      <c r="X792"/>
      <c r="Y792"/>
      <c r="Z792"/>
      <c r="AA792"/>
      <c r="AB792"/>
      <c r="AC792"/>
      <c r="AD792"/>
    </row>
    <row r="793" spans="1:30" s="10" customFormat="1" ht="30" customHeight="1">
      <c r="A793" s="5"/>
      <c r="B793" s="5"/>
      <c r="C793" s="18">
        <v>790</v>
      </c>
      <c r="D793" s="19" t="s">
        <v>63</v>
      </c>
      <c r="E793" s="65" t="s">
        <v>489</v>
      </c>
      <c r="F793" s="65" t="s">
        <v>489</v>
      </c>
      <c r="G793" s="24" t="str">
        <f t="shared" si="12"/>
        <v>Do</v>
      </c>
      <c r="H793" s="76" t="s">
        <v>882</v>
      </c>
      <c r="I793" s="88">
        <v>0</v>
      </c>
      <c r="J793" s="11">
        <v>1</v>
      </c>
      <c r="K793" s="88">
        <v>3.5</v>
      </c>
      <c r="L793"/>
      <c r="M793"/>
      <c r="N793"/>
      <c r="O793"/>
      <c r="P793"/>
      <c r="Q793"/>
      <c r="R793"/>
      <c r="S793"/>
      <c r="T793"/>
      <c r="U793"/>
      <c r="V793"/>
      <c r="W793"/>
      <c r="X793"/>
      <c r="Y793"/>
      <c r="Z793"/>
      <c r="AA793"/>
      <c r="AB793"/>
      <c r="AC793"/>
      <c r="AD793"/>
    </row>
    <row r="794" spans="1:30" s="10" customFormat="1" ht="30" customHeight="1">
      <c r="A794" s="5"/>
      <c r="B794" s="5"/>
      <c r="C794" s="18">
        <v>791</v>
      </c>
      <c r="D794" s="19" t="s">
        <v>63</v>
      </c>
      <c r="E794" s="65" t="s">
        <v>489</v>
      </c>
      <c r="F794" s="65" t="s">
        <v>489</v>
      </c>
      <c r="G794" s="24" t="str">
        <f t="shared" si="12"/>
        <v>Do</v>
      </c>
      <c r="H794" s="76" t="s">
        <v>883</v>
      </c>
      <c r="I794" s="88">
        <v>3</v>
      </c>
      <c r="J794" s="11"/>
      <c r="K794" s="88">
        <v>38</v>
      </c>
      <c r="L794"/>
      <c r="M794"/>
      <c r="N794"/>
      <c r="O794"/>
      <c r="P794"/>
      <c r="Q794"/>
      <c r="R794"/>
      <c r="S794"/>
      <c r="T794"/>
      <c r="U794"/>
      <c r="V794"/>
      <c r="W794"/>
      <c r="X794"/>
      <c r="Y794"/>
      <c r="Z794"/>
      <c r="AA794"/>
      <c r="AB794"/>
      <c r="AC794"/>
      <c r="AD794"/>
    </row>
    <row r="795" spans="1:30" s="10" customFormat="1" ht="30" customHeight="1">
      <c r="A795" s="5"/>
      <c r="B795" s="5"/>
      <c r="C795" s="18">
        <v>792</v>
      </c>
      <c r="D795" s="19" t="s">
        <v>66</v>
      </c>
      <c r="E795" s="20" t="s">
        <v>383</v>
      </c>
      <c r="F795" s="20" t="s">
        <v>383</v>
      </c>
      <c r="G795" s="24" t="str">
        <f t="shared" si="12"/>
        <v>Jorhat Rural Rd Divn</v>
      </c>
      <c r="H795" s="76" t="s">
        <v>884</v>
      </c>
      <c r="I795" s="88">
        <v>3.4350000000000001</v>
      </c>
      <c r="J795" s="11"/>
      <c r="K795" s="88">
        <v>90</v>
      </c>
      <c r="L795"/>
      <c r="M795"/>
      <c r="N795"/>
      <c r="O795"/>
      <c r="P795"/>
      <c r="Q795"/>
      <c r="R795"/>
      <c r="S795"/>
      <c r="T795"/>
      <c r="U795"/>
      <c r="V795"/>
      <c r="W795"/>
      <c r="X795"/>
      <c r="Y795"/>
      <c r="Z795"/>
      <c r="AA795"/>
      <c r="AB795"/>
      <c r="AC795"/>
      <c r="AD795"/>
    </row>
    <row r="796" spans="1:30" s="10" customFormat="1" ht="30" customHeight="1">
      <c r="A796" s="5"/>
      <c r="B796" s="5"/>
      <c r="C796" s="18">
        <v>793</v>
      </c>
      <c r="D796" s="19" t="s">
        <v>66</v>
      </c>
      <c r="E796" s="20" t="s">
        <v>383</v>
      </c>
      <c r="F796" s="20" t="s">
        <v>383</v>
      </c>
      <c r="G796" s="24" t="str">
        <f t="shared" si="12"/>
        <v>Do</v>
      </c>
      <c r="H796" s="76" t="s">
        <v>885</v>
      </c>
      <c r="I796" s="88">
        <v>0.5</v>
      </c>
      <c r="J796" s="11"/>
      <c r="K796" s="88">
        <v>49</v>
      </c>
      <c r="L796"/>
      <c r="M796"/>
      <c r="N796"/>
      <c r="O796"/>
      <c r="P796"/>
      <c r="Q796"/>
      <c r="R796"/>
      <c r="S796"/>
      <c r="T796"/>
      <c r="U796"/>
      <c r="V796"/>
      <c r="W796"/>
      <c r="X796"/>
      <c r="Y796"/>
      <c r="Z796"/>
      <c r="AA796"/>
      <c r="AB796"/>
      <c r="AC796"/>
      <c r="AD796"/>
    </row>
    <row r="797" spans="1:30" s="10" customFormat="1" ht="30" customHeight="1">
      <c r="A797" s="5"/>
      <c r="B797" s="5"/>
      <c r="C797" s="18">
        <v>794</v>
      </c>
      <c r="D797" s="19" t="s">
        <v>66</v>
      </c>
      <c r="E797" s="20" t="s">
        <v>383</v>
      </c>
      <c r="F797" s="20" t="s">
        <v>383</v>
      </c>
      <c r="G797" s="24" t="str">
        <f t="shared" si="12"/>
        <v>Do</v>
      </c>
      <c r="H797" s="76" t="s">
        <v>886</v>
      </c>
      <c r="I797" s="88">
        <v>3.5</v>
      </c>
      <c r="J797" s="11"/>
      <c r="K797" s="88">
        <v>74.3</v>
      </c>
      <c r="L797"/>
      <c r="M797"/>
      <c r="N797"/>
      <c r="O797"/>
      <c r="P797"/>
      <c r="Q797"/>
      <c r="R797"/>
      <c r="S797"/>
      <c r="T797"/>
      <c r="U797"/>
      <c r="V797"/>
      <c r="W797"/>
      <c r="X797"/>
      <c r="Y797"/>
      <c r="Z797"/>
      <c r="AA797"/>
      <c r="AB797"/>
      <c r="AC797"/>
      <c r="AD797"/>
    </row>
    <row r="798" spans="1:30" s="10" customFormat="1" ht="45" customHeight="1">
      <c r="A798" s="5"/>
      <c r="B798" s="5"/>
      <c r="C798" s="18">
        <v>795</v>
      </c>
      <c r="D798" s="19" t="s">
        <v>66</v>
      </c>
      <c r="E798" s="20" t="s">
        <v>383</v>
      </c>
      <c r="F798" s="20" t="s">
        <v>383</v>
      </c>
      <c r="G798" s="24" t="str">
        <f t="shared" si="12"/>
        <v>Do</v>
      </c>
      <c r="H798" s="76" t="s">
        <v>887</v>
      </c>
      <c r="I798" s="88">
        <v>0</v>
      </c>
      <c r="J798" s="11"/>
      <c r="K798" s="88">
        <v>76.989999999999995</v>
      </c>
      <c r="L798"/>
      <c r="M798"/>
      <c r="N798"/>
      <c r="O798"/>
      <c r="P798"/>
      <c r="Q798"/>
      <c r="R798"/>
      <c r="S798"/>
      <c r="T798"/>
      <c r="U798"/>
      <c r="V798"/>
      <c r="W798"/>
      <c r="X798"/>
      <c r="Y798"/>
      <c r="Z798"/>
      <c r="AA798"/>
      <c r="AB798"/>
      <c r="AC798"/>
      <c r="AD798"/>
    </row>
    <row r="799" spans="1:30" s="10" customFormat="1" ht="45" customHeight="1">
      <c r="A799" s="5"/>
      <c r="B799" s="5"/>
      <c r="C799" s="18">
        <v>796</v>
      </c>
      <c r="D799" s="19" t="s">
        <v>66</v>
      </c>
      <c r="E799" s="20" t="s">
        <v>383</v>
      </c>
      <c r="F799" s="20" t="s">
        <v>383</v>
      </c>
      <c r="G799" s="24" t="str">
        <f t="shared" si="12"/>
        <v>Do</v>
      </c>
      <c r="H799" s="76" t="s">
        <v>888</v>
      </c>
      <c r="I799" s="88">
        <v>0</v>
      </c>
      <c r="J799" s="11"/>
      <c r="K799" s="88">
        <v>74.209999999999994</v>
      </c>
      <c r="L799"/>
      <c r="M799"/>
      <c r="N799"/>
      <c r="O799"/>
      <c r="P799"/>
      <c r="Q799"/>
      <c r="R799"/>
      <c r="S799"/>
      <c r="T799"/>
      <c r="U799"/>
      <c r="V799"/>
      <c r="W799"/>
      <c r="X799"/>
      <c r="Y799"/>
      <c r="Z799"/>
      <c r="AA799"/>
      <c r="AB799"/>
      <c r="AC799"/>
      <c r="AD799"/>
    </row>
    <row r="800" spans="1:30" s="10" customFormat="1" ht="45" customHeight="1">
      <c r="A800" s="5"/>
      <c r="B800" s="5"/>
      <c r="C800" s="18">
        <v>797</v>
      </c>
      <c r="D800" s="19" t="s">
        <v>66</v>
      </c>
      <c r="E800" s="20" t="s">
        <v>383</v>
      </c>
      <c r="F800" s="20" t="s">
        <v>383</v>
      </c>
      <c r="G800" s="24" t="str">
        <f t="shared" si="12"/>
        <v>Do</v>
      </c>
      <c r="H800" s="76" t="s">
        <v>889</v>
      </c>
      <c r="I800" s="88">
        <v>0</v>
      </c>
      <c r="J800" s="11">
        <v>1</v>
      </c>
      <c r="K800" s="88">
        <v>56</v>
      </c>
      <c r="L800"/>
      <c r="M800"/>
      <c r="N800"/>
      <c r="O800"/>
      <c r="P800"/>
      <c r="Q800"/>
      <c r="R800"/>
      <c r="S800"/>
      <c r="T800"/>
      <c r="U800"/>
      <c r="V800"/>
      <c r="W800"/>
      <c r="X800"/>
      <c r="Y800"/>
      <c r="Z800"/>
      <c r="AA800"/>
      <c r="AB800"/>
      <c r="AC800"/>
      <c r="AD800"/>
    </row>
    <row r="801" spans="1:30" s="10" customFormat="1" ht="45" customHeight="1">
      <c r="A801" s="5"/>
      <c r="B801" s="5"/>
      <c r="C801" s="18">
        <v>798</v>
      </c>
      <c r="D801" s="19" t="s">
        <v>66</v>
      </c>
      <c r="E801" s="20" t="s">
        <v>383</v>
      </c>
      <c r="F801" s="20" t="s">
        <v>383</v>
      </c>
      <c r="G801" s="24" t="str">
        <f t="shared" si="12"/>
        <v>Do</v>
      </c>
      <c r="H801" s="76" t="s">
        <v>890</v>
      </c>
      <c r="I801" s="88">
        <v>0</v>
      </c>
      <c r="J801" s="11">
        <v>1</v>
      </c>
      <c r="K801" s="88">
        <v>74.81</v>
      </c>
      <c r="L801"/>
      <c r="M801"/>
      <c r="N801"/>
      <c r="O801"/>
      <c r="P801"/>
      <c r="Q801"/>
      <c r="R801"/>
      <c r="S801"/>
      <c r="T801"/>
      <c r="U801"/>
      <c r="V801"/>
      <c r="W801"/>
      <c r="X801"/>
      <c r="Y801"/>
      <c r="Z801"/>
      <c r="AA801"/>
      <c r="AB801"/>
      <c r="AC801"/>
      <c r="AD801"/>
    </row>
    <row r="802" spans="1:30" s="10" customFormat="1" ht="45" customHeight="1">
      <c r="A802" s="5"/>
      <c r="B802" s="5"/>
      <c r="C802" s="18">
        <v>799</v>
      </c>
      <c r="D802" s="19" t="s">
        <v>66</v>
      </c>
      <c r="E802" s="20" t="s">
        <v>383</v>
      </c>
      <c r="F802" s="20" t="s">
        <v>383</v>
      </c>
      <c r="G802" s="24" t="str">
        <f t="shared" si="12"/>
        <v>Do</v>
      </c>
      <c r="H802" s="76" t="s">
        <v>891</v>
      </c>
      <c r="I802" s="88">
        <v>0</v>
      </c>
      <c r="J802" s="11">
        <v>1</v>
      </c>
      <c r="K802" s="88">
        <v>118.78</v>
      </c>
      <c r="L802"/>
      <c r="M802"/>
      <c r="N802"/>
      <c r="O802"/>
      <c r="P802"/>
      <c r="Q802"/>
      <c r="R802"/>
      <c r="S802"/>
      <c r="T802"/>
      <c r="U802"/>
      <c r="V802"/>
      <c r="W802"/>
      <c r="X802"/>
      <c r="Y802"/>
      <c r="Z802"/>
      <c r="AA802"/>
      <c r="AB802"/>
      <c r="AC802"/>
      <c r="AD802"/>
    </row>
    <row r="803" spans="1:30" s="10" customFormat="1" ht="45" customHeight="1">
      <c r="A803" s="5"/>
      <c r="B803" s="5"/>
      <c r="C803" s="18">
        <v>800</v>
      </c>
      <c r="D803" s="19" t="s">
        <v>66</v>
      </c>
      <c r="E803" s="20" t="s">
        <v>383</v>
      </c>
      <c r="F803" s="20" t="s">
        <v>383</v>
      </c>
      <c r="G803" s="24" t="str">
        <f t="shared" si="12"/>
        <v>Do</v>
      </c>
      <c r="H803" s="76" t="s">
        <v>892</v>
      </c>
      <c r="I803" s="88">
        <v>0.105</v>
      </c>
      <c r="J803" s="11">
        <v>1</v>
      </c>
      <c r="K803" s="88">
        <v>55.44</v>
      </c>
      <c r="L803"/>
      <c r="M803"/>
      <c r="N803"/>
      <c r="O803"/>
      <c r="P803"/>
      <c r="Q803"/>
      <c r="R803"/>
      <c r="S803"/>
      <c r="T803"/>
      <c r="U803"/>
      <c r="V803"/>
      <c r="W803"/>
      <c r="X803"/>
      <c r="Y803"/>
      <c r="Z803"/>
      <c r="AA803"/>
      <c r="AB803"/>
      <c r="AC803"/>
      <c r="AD803"/>
    </row>
    <row r="804" spans="1:30" s="10" customFormat="1" ht="45" customHeight="1">
      <c r="A804" s="5"/>
      <c r="B804" s="5"/>
      <c r="C804" s="18">
        <v>801</v>
      </c>
      <c r="D804" s="19" t="s">
        <v>66</v>
      </c>
      <c r="E804" s="20" t="s">
        <v>383</v>
      </c>
      <c r="F804" s="20" t="s">
        <v>383</v>
      </c>
      <c r="G804" s="24" t="str">
        <f t="shared" si="12"/>
        <v>Do</v>
      </c>
      <c r="H804" s="76" t="s">
        <v>893</v>
      </c>
      <c r="I804" s="88">
        <v>0</v>
      </c>
      <c r="J804" s="11">
        <v>1</v>
      </c>
      <c r="K804" s="88">
        <v>38</v>
      </c>
      <c r="L804"/>
      <c r="M804"/>
      <c r="N804"/>
      <c r="O804"/>
      <c r="P804"/>
      <c r="Q804"/>
      <c r="R804"/>
      <c r="S804"/>
      <c r="T804"/>
      <c r="U804"/>
      <c r="V804"/>
      <c r="W804"/>
      <c r="X804"/>
      <c r="Y804"/>
      <c r="Z804"/>
      <c r="AA804"/>
      <c r="AB804"/>
      <c r="AC804"/>
      <c r="AD804"/>
    </row>
    <row r="805" spans="1:30" s="10" customFormat="1" ht="45" customHeight="1">
      <c r="A805" s="5"/>
      <c r="B805" s="5"/>
      <c r="C805" s="18">
        <v>802</v>
      </c>
      <c r="D805" s="19" t="s">
        <v>66</v>
      </c>
      <c r="E805" s="20" t="s">
        <v>383</v>
      </c>
      <c r="F805" s="20" t="s">
        <v>383</v>
      </c>
      <c r="G805" s="24" t="str">
        <f t="shared" si="12"/>
        <v>Do</v>
      </c>
      <c r="H805" s="76" t="s">
        <v>894</v>
      </c>
      <c r="I805" s="88">
        <v>0</v>
      </c>
      <c r="J805" s="11">
        <v>1</v>
      </c>
      <c r="K805" s="88">
        <v>57.59</v>
      </c>
      <c r="L805"/>
      <c r="M805"/>
      <c r="N805"/>
      <c r="O805"/>
      <c r="P805"/>
      <c r="Q805"/>
      <c r="R805"/>
      <c r="S805"/>
      <c r="T805"/>
      <c r="U805"/>
      <c r="V805"/>
      <c r="W805"/>
      <c r="X805"/>
      <c r="Y805"/>
      <c r="Z805"/>
      <c r="AA805"/>
      <c r="AB805"/>
      <c r="AC805"/>
      <c r="AD805"/>
    </row>
    <row r="806" spans="1:30" s="10" customFormat="1" ht="45" customHeight="1">
      <c r="A806" s="5"/>
      <c r="B806" s="5"/>
      <c r="C806" s="18">
        <v>803</v>
      </c>
      <c r="D806" s="19" t="s">
        <v>66</v>
      </c>
      <c r="E806" s="20" t="s">
        <v>383</v>
      </c>
      <c r="F806" s="20" t="s">
        <v>383</v>
      </c>
      <c r="G806" s="24" t="str">
        <f t="shared" si="12"/>
        <v>Do</v>
      </c>
      <c r="H806" s="76" t="s">
        <v>895</v>
      </c>
      <c r="I806" s="88">
        <v>0</v>
      </c>
      <c r="J806" s="11">
        <v>1</v>
      </c>
      <c r="K806" s="88">
        <v>57.07</v>
      </c>
      <c r="L806"/>
      <c r="M806"/>
      <c r="N806"/>
      <c r="O806"/>
      <c r="P806"/>
      <c r="Q806"/>
      <c r="R806"/>
      <c r="S806"/>
      <c r="T806"/>
      <c r="U806"/>
      <c r="V806"/>
      <c r="W806"/>
      <c r="X806"/>
      <c r="Y806"/>
      <c r="Z806"/>
      <c r="AA806"/>
      <c r="AB806"/>
      <c r="AC806"/>
      <c r="AD806"/>
    </row>
    <row r="807" spans="1:30" s="10" customFormat="1" ht="45" customHeight="1">
      <c r="A807" s="5"/>
      <c r="B807" s="5"/>
      <c r="C807" s="18">
        <v>804</v>
      </c>
      <c r="D807" s="19" t="s">
        <v>66</v>
      </c>
      <c r="E807" s="20" t="s">
        <v>383</v>
      </c>
      <c r="F807" s="20" t="s">
        <v>383</v>
      </c>
      <c r="G807" s="24" t="str">
        <f t="shared" si="12"/>
        <v>Do</v>
      </c>
      <c r="H807" s="76" t="s">
        <v>896</v>
      </c>
      <c r="I807" s="88">
        <v>0</v>
      </c>
      <c r="J807" s="11">
        <v>1</v>
      </c>
      <c r="K807" s="88">
        <v>175.14</v>
      </c>
      <c r="L807"/>
      <c r="M807"/>
      <c r="N807"/>
      <c r="O807"/>
      <c r="P807"/>
      <c r="Q807"/>
      <c r="R807"/>
      <c r="S807"/>
      <c r="T807"/>
      <c r="U807"/>
      <c r="V807"/>
      <c r="W807"/>
      <c r="X807"/>
      <c r="Y807"/>
      <c r="Z807"/>
      <c r="AA807"/>
      <c r="AB807"/>
      <c r="AC807"/>
      <c r="AD807"/>
    </row>
    <row r="808" spans="1:30" s="10" customFormat="1" ht="45" customHeight="1">
      <c r="A808" s="5"/>
      <c r="B808" s="5"/>
      <c r="C808" s="18">
        <v>805</v>
      </c>
      <c r="D808" s="19" t="s">
        <v>66</v>
      </c>
      <c r="E808" s="20" t="s">
        <v>383</v>
      </c>
      <c r="F808" s="20" t="s">
        <v>383</v>
      </c>
      <c r="G808" s="24" t="str">
        <f t="shared" si="12"/>
        <v>Do</v>
      </c>
      <c r="H808" s="76" t="s">
        <v>897</v>
      </c>
      <c r="I808" s="88">
        <v>6</v>
      </c>
      <c r="J808" s="11"/>
      <c r="K808" s="88">
        <v>71.23</v>
      </c>
      <c r="L808"/>
      <c r="M808"/>
      <c r="N808"/>
      <c r="O808"/>
      <c r="P808"/>
      <c r="Q808"/>
      <c r="R808"/>
      <c r="S808"/>
      <c r="T808"/>
      <c r="U808"/>
      <c r="V808"/>
      <c r="W808"/>
      <c r="X808"/>
      <c r="Y808"/>
      <c r="Z808"/>
      <c r="AA808"/>
      <c r="AB808"/>
      <c r="AC808"/>
      <c r="AD808"/>
    </row>
    <row r="809" spans="1:30" s="10" customFormat="1" ht="45" customHeight="1">
      <c r="A809" s="5"/>
      <c r="B809" s="5"/>
      <c r="C809" s="18">
        <v>806</v>
      </c>
      <c r="D809" s="19" t="s">
        <v>66</v>
      </c>
      <c r="E809" s="20" t="s">
        <v>383</v>
      </c>
      <c r="F809" s="20" t="s">
        <v>383</v>
      </c>
      <c r="G809" s="24" t="str">
        <f t="shared" si="12"/>
        <v>Do</v>
      </c>
      <c r="H809" s="76" t="s">
        <v>898</v>
      </c>
      <c r="I809" s="88">
        <v>1.0940000000000001</v>
      </c>
      <c r="J809" s="11"/>
      <c r="K809" s="88">
        <v>13.18</v>
      </c>
      <c r="L809"/>
      <c r="M809"/>
      <c r="N809"/>
      <c r="O809"/>
      <c r="P809"/>
      <c r="Q809"/>
      <c r="R809"/>
      <c r="S809"/>
      <c r="T809"/>
      <c r="U809"/>
      <c r="V809"/>
      <c r="W809"/>
      <c r="X809"/>
      <c r="Y809"/>
      <c r="Z809"/>
      <c r="AA809"/>
      <c r="AB809"/>
      <c r="AC809"/>
      <c r="AD809"/>
    </row>
    <row r="810" spans="1:30" s="10" customFormat="1" ht="75" customHeight="1">
      <c r="A810" s="5"/>
      <c r="B810" s="5"/>
      <c r="C810" s="18">
        <v>807</v>
      </c>
      <c r="D810" s="19" t="s">
        <v>66</v>
      </c>
      <c r="E810" s="20" t="s">
        <v>383</v>
      </c>
      <c r="F810" s="20" t="s">
        <v>383</v>
      </c>
      <c r="G810" s="24" t="str">
        <f t="shared" si="12"/>
        <v>Do</v>
      </c>
      <c r="H810" s="76" t="s">
        <v>899</v>
      </c>
      <c r="I810" s="88">
        <v>4.95</v>
      </c>
      <c r="J810" s="11"/>
      <c r="K810" s="88">
        <v>61.63</v>
      </c>
      <c r="L810"/>
      <c r="M810"/>
      <c r="N810"/>
      <c r="O810"/>
      <c r="P810"/>
      <c r="Q810"/>
      <c r="R810"/>
      <c r="S810"/>
      <c r="T810"/>
      <c r="U810"/>
      <c r="V810"/>
      <c r="W810"/>
      <c r="X810"/>
      <c r="Y810"/>
      <c r="Z810"/>
      <c r="AA810"/>
      <c r="AB810"/>
      <c r="AC810"/>
      <c r="AD810"/>
    </row>
    <row r="811" spans="1:30" s="10" customFormat="1" ht="45" customHeight="1">
      <c r="A811" s="5"/>
      <c r="B811" s="5"/>
      <c r="C811" s="18">
        <v>808</v>
      </c>
      <c r="D811" s="19" t="s">
        <v>66</v>
      </c>
      <c r="E811" s="20" t="s">
        <v>383</v>
      </c>
      <c r="F811" s="20" t="s">
        <v>383</v>
      </c>
      <c r="G811" s="24" t="str">
        <f t="shared" si="12"/>
        <v>Do</v>
      </c>
      <c r="H811" s="76" t="s">
        <v>900</v>
      </c>
      <c r="I811" s="88">
        <v>3</v>
      </c>
      <c r="J811" s="11"/>
      <c r="K811" s="88">
        <v>36.11</v>
      </c>
      <c r="L811"/>
      <c r="M811"/>
      <c r="N811"/>
      <c r="O811"/>
      <c r="P811"/>
      <c r="Q811"/>
      <c r="R811"/>
      <c r="S811"/>
      <c r="T811"/>
      <c r="U811"/>
      <c r="V811"/>
      <c r="W811"/>
      <c r="X811"/>
      <c r="Y811"/>
      <c r="Z811"/>
      <c r="AA811"/>
      <c r="AB811"/>
      <c r="AC811"/>
      <c r="AD811"/>
    </row>
    <row r="812" spans="1:30" s="10" customFormat="1" ht="45" customHeight="1">
      <c r="A812" s="5"/>
      <c r="B812" s="5"/>
      <c r="C812" s="18">
        <v>809</v>
      </c>
      <c r="D812" s="19" t="s">
        <v>66</v>
      </c>
      <c r="E812" s="20" t="s">
        <v>383</v>
      </c>
      <c r="F812" s="20" t="s">
        <v>383</v>
      </c>
      <c r="G812" s="24" t="str">
        <f t="shared" si="12"/>
        <v>Do</v>
      </c>
      <c r="H812" s="76" t="s">
        <v>901</v>
      </c>
      <c r="I812" s="88">
        <v>1.31</v>
      </c>
      <c r="J812" s="11"/>
      <c r="K812" s="88">
        <v>15.77</v>
      </c>
      <c r="L812"/>
      <c r="M812"/>
      <c r="N812"/>
      <c r="O812"/>
      <c r="P812"/>
      <c r="Q812"/>
      <c r="R812"/>
      <c r="S812"/>
      <c r="T812"/>
      <c r="U812"/>
      <c r="V812"/>
      <c r="W812"/>
      <c r="X812"/>
      <c r="Y812"/>
      <c r="Z812"/>
      <c r="AA812"/>
      <c r="AB812"/>
      <c r="AC812"/>
      <c r="AD812"/>
    </row>
    <row r="813" spans="1:30" s="10" customFormat="1" ht="45" customHeight="1">
      <c r="A813" s="5"/>
      <c r="B813" s="5"/>
      <c r="C813" s="18">
        <v>810</v>
      </c>
      <c r="D813" s="19" t="s">
        <v>66</v>
      </c>
      <c r="E813" s="20" t="s">
        <v>383</v>
      </c>
      <c r="F813" s="20" t="s">
        <v>383</v>
      </c>
      <c r="G813" s="24" t="str">
        <f t="shared" si="12"/>
        <v>Do</v>
      </c>
      <c r="H813" s="76" t="s">
        <v>902</v>
      </c>
      <c r="I813" s="91">
        <v>0</v>
      </c>
      <c r="J813" s="11">
        <v>1</v>
      </c>
      <c r="K813" s="91">
        <v>37.47</v>
      </c>
      <c r="L813"/>
      <c r="M813"/>
      <c r="N813"/>
      <c r="O813"/>
      <c r="P813"/>
      <c r="Q813"/>
      <c r="R813"/>
      <c r="S813"/>
      <c r="T813"/>
      <c r="U813"/>
      <c r="V813"/>
      <c r="W813"/>
      <c r="X813"/>
      <c r="Y813"/>
      <c r="Z813"/>
      <c r="AA813"/>
      <c r="AB813"/>
      <c r="AC813"/>
      <c r="AD813"/>
    </row>
    <row r="814" spans="1:30" s="10" customFormat="1" ht="45" customHeight="1">
      <c r="A814" s="5"/>
      <c r="B814" s="5"/>
      <c r="C814" s="18">
        <v>811</v>
      </c>
      <c r="D814" s="19" t="s">
        <v>66</v>
      </c>
      <c r="E814" s="20" t="s">
        <v>383</v>
      </c>
      <c r="F814" s="20" t="s">
        <v>383</v>
      </c>
      <c r="G814" s="24" t="str">
        <f t="shared" si="12"/>
        <v>Do</v>
      </c>
      <c r="H814" s="76" t="s">
        <v>903</v>
      </c>
      <c r="I814" s="91">
        <v>0</v>
      </c>
      <c r="J814" s="11">
        <v>1</v>
      </c>
      <c r="K814" s="91">
        <v>76</v>
      </c>
      <c r="L814"/>
      <c r="M814"/>
      <c r="N814"/>
      <c r="O814"/>
      <c r="P814"/>
      <c r="Q814"/>
      <c r="R814"/>
      <c r="S814"/>
      <c r="T814"/>
      <c r="U814"/>
      <c r="V814"/>
      <c r="W814"/>
      <c r="X814"/>
      <c r="Y814"/>
      <c r="Z814"/>
      <c r="AA814"/>
      <c r="AB814"/>
      <c r="AC814"/>
      <c r="AD814"/>
    </row>
    <row r="815" spans="1:30" s="10" customFormat="1" ht="45" customHeight="1">
      <c r="A815" s="5"/>
      <c r="B815" s="5"/>
      <c r="C815" s="18">
        <v>812</v>
      </c>
      <c r="D815" s="19" t="s">
        <v>66</v>
      </c>
      <c r="E815" s="20" t="s">
        <v>383</v>
      </c>
      <c r="F815" s="20" t="s">
        <v>383</v>
      </c>
      <c r="G815" s="24" t="str">
        <f t="shared" si="12"/>
        <v>Do</v>
      </c>
      <c r="H815" s="76" t="s">
        <v>904</v>
      </c>
      <c r="I815" s="91">
        <v>0</v>
      </c>
      <c r="J815" s="11">
        <v>1</v>
      </c>
      <c r="K815" s="91">
        <v>99.66</v>
      </c>
      <c r="L815"/>
      <c r="M815"/>
      <c r="N815"/>
      <c r="O815"/>
      <c r="P815"/>
      <c r="Q815"/>
      <c r="R815"/>
      <c r="S815"/>
      <c r="T815"/>
      <c r="U815"/>
      <c r="V815"/>
      <c r="W815"/>
      <c r="X815"/>
      <c r="Y815"/>
      <c r="Z815"/>
      <c r="AA815"/>
      <c r="AB815"/>
      <c r="AC815"/>
      <c r="AD815"/>
    </row>
    <row r="816" spans="1:30" s="10" customFormat="1" ht="45" customHeight="1">
      <c r="A816" s="5"/>
      <c r="B816" s="5"/>
      <c r="C816" s="18">
        <v>813</v>
      </c>
      <c r="D816" s="19" t="s">
        <v>66</v>
      </c>
      <c r="E816" s="20" t="s">
        <v>383</v>
      </c>
      <c r="F816" s="20" t="s">
        <v>383</v>
      </c>
      <c r="G816" s="24" t="str">
        <f t="shared" si="12"/>
        <v>Do</v>
      </c>
      <c r="H816" s="76" t="s">
        <v>905</v>
      </c>
      <c r="I816" s="91">
        <v>0</v>
      </c>
      <c r="J816" s="11">
        <v>1</v>
      </c>
      <c r="K816" s="91">
        <v>38.24</v>
      </c>
      <c r="L816"/>
      <c r="M816"/>
      <c r="N816"/>
      <c r="O816"/>
      <c r="P816"/>
      <c r="Q816"/>
      <c r="R816"/>
      <c r="S816"/>
      <c r="T816"/>
      <c r="U816"/>
      <c r="V816"/>
      <c r="W816"/>
      <c r="X816"/>
      <c r="Y816"/>
      <c r="Z816"/>
      <c r="AA816"/>
      <c r="AB816"/>
      <c r="AC816"/>
      <c r="AD816"/>
    </row>
    <row r="817" spans="1:30" s="10" customFormat="1" ht="45" customHeight="1">
      <c r="A817" s="5"/>
      <c r="B817" s="5"/>
      <c r="C817" s="18">
        <v>814</v>
      </c>
      <c r="D817" s="19" t="s">
        <v>66</v>
      </c>
      <c r="E817" s="20" t="s">
        <v>383</v>
      </c>
      <c r="F817" s="20" t="s">
        <v>383</v>
      </c>
      <c r="G817" s="24" t="str">
        <f t="shared" si="12"/>
        <v>Do</v>
      </c>
      <c r="H817" s="76" t="s">
        <v>906</v>
      </c>
      <c r="I817" s="88">
        <v>0</v>
      </c>
      <c r="J817" s="11"/>
      <c r="K817" s="88">
        <v>43.92</v>
      </c>
      <c r="L817"/>
      <c r="M817"/>
      <c r="N817"/>
      <c r="O817"/>
      <c r="P817"/>
      <c r="Q817"/>
      <c r="R817"/>
      <c r="S817"/>
      <c r="T817"/>
      <c r="U817"/>
      <c r="V817"/>
      <c r="W817"/>
      <c r="X817"/>
      <c r="Y817"/>
      <c r="Z817"/>
      <c r="AA817"/>
      <c r="AB817"/>
      <c r="AC817"/>
      <c r="AD817"/>
    </row>
    <row r="818" spans="1:30" s="10" customFormat="1" ht="45" customHeight="1">
      <c r="A818" s="5"/>
      <c r="B818" s="5"/>
      <c r="C818" s="18">
        <v>815</v>
      </c>
      <c r="D818" s="19" t="s">
        <v>66</v>
      </c>
      <c r="E818" s="20" t="s">
        <v>383</v>
      </c>
      <c r="F818" s="20" t="s">
        <v>383</v>
      </c>
      <c r="G818" s="24" t="str">
        <f t="shared" si="12"/>
        <v>Do</v>
      </c>
      <c r="H818" s="76" t="s">
        <v>907</v>
      </c>
      <c r="I818" s="72">
        <v>3.2</v>
      </c>
      <c r="J818" s="11"/>
      <c r="K818" s="88">
        <v>282.39</v>
      </c>
      <c r="L818"/>
      <c r="M818"/>
      <c r="N818"/>
      <c r="O818"/>
      <c r="P818"/>
      <c r="Q818"/>
      <c r="R818"/>
      <c r="S818"/>
      <c r="T818"/>
      <c r="U818"/>
      <c r="V818"/>
      <c r="W818"/>
      <c r="X818"/>
      <c r="Y818"/>
      <c r="Z818"/>
      <c r="AA818"/>
      <c r="AB818"/>
      <c r="AC818"/>
      <c r="AD818"/>
    </row>
    <row r="819" spans="1:30" s="10" customFormat="1" ht="60" customHeight="1">
      <c r="A819" s="5"/>
      <c r="B819" s="5"/>
      <c r="C819" s="18">
        <v>816</v>
      </c>
      <c r="D819" s="19" t="s">
        <v>66</v>
      </c>
      <c r="E819" s="20" t="s">
        <v>383</v>
      </c>
      <c r="F819" s="20" t="s">
        <v>383</v>
      </c>
      <c r="G819" s="24" t="str">
        <f t="shared" si="12"/>
        <v>Do</v>
      </c>
      <c r="H819" s="76" t="s">
        <v>908</v>
      </c>
      <c r="I819" s="88">
        <v>2.5150000000000001</v>
      </c>
      <c r="J819" s="11"/>
      <c r="K819" s="88">
        <v>296.83</v>
      </c>
      <c r="L819"/>
      <c r="M819"/>
      <c r="N819"/>
      <c r="O819"/>
      <c r="P819"/>
      <c r="Q819"/>
      <c r="R819"/>
      <c r="S819"/>
      <c r="T819"/>
      <c r="U819"/>
      <c r="V819"/>
      <c r="W819"/>
      <c r="X819"/>
      <c r="Y819"/>
      <c r="Z819"/>
      <c r="AA819"/>
      <c r="AB819"/>
      <c r="AC819"/>
      <c r="AD819"/>
    </row>
    <row r="820" spans="1:30" s="10" customFormat="1" ht="60" customHeight="1">
      <c r="A820" s="5"/>
      <c r="B820" s="5"/>
      <c r="C820" s="18">
        <v>817</v>
      </c>
      <c r="D820" s="19" t="s">
        <v>66</v>
      </c>
      <c r="E820" s="20" t="s">
        <v>383</v>
      </c>
      <c r="F820" s="20" t="s">
        <v>383</v>
      </c>
      <c r="G820" s="24" t="str">
        <f t="shared" si="12"/>
        <v>Do</v>
      </c>
      <c r="H820" s="76" t="s">
        <v>909</v>
      </c>
      <c r="I820" s="88">
        <v>3.3</v>
      </c>
      <c r="J820" s="11"/>
      <c r="K820" s="88">
        <v>355.51</v>
      </c>
      <c r="L820"/>
      <c r="M820"/>
      <c r="N820"/>
      <c r="O820"/>
      <c r="P820"/>
      <c r="Q820"/>
      <c r="R820"/>
      <c r="S820"/>
      <c r="T820"/>
      <c r="U820"/>
      <c r="V820"/>
      <c r="W820"/>
      <c r="X820"/>
      <c r="Y820"/>
      <c r="Z820"/>
      <c r="AA820"/>
      <c r="AB820"/>
      <c r="AC820"/>
      <c r="AD820"/>
    </row>
    <row r="821" spans="1:30" s="10" customFormat="1" ht="45" customHeight="1">
      <c r="A821" s="5"/>
      <c r="B821" s="5"/>
      <c r="C821" s="18">
        <v>818</v>
      </c>
      <c r="D821" s="19" t="s">
        <v>66</v>
      </c>
      <c r="E821" s="20" t="s">
        <v>383</v>
      </c>
      <c r="F821" s="20" t="s">
        <v>383</v>
      </c>
      <c r="G821" s="24" t="str">
        <f t="shared" si="12"/>
        <v>Do</v>
      </c>
      <c r="H821" s="76" t="s">
        <v>910</v>
      </c>
      <c r="I821" s="88">
        <v>0.7</v>
      </c>
      <c r="J821" s="11"/>
      <c r="K821" s="88">
        <v>61.35</v>
      </c>
      <c r="L821"/>
      <c r="M821"/>
      <c r="N821"/>
      <c r="O821"/>
      <c r="P821"/>
      <c r="Q821"/>
      <c r="R821"/>
      <c r="S821"/>
      <c r="T821"/>
      <c r="U821"/>
      <c r="V821"/>
      <c r="W821"/>
      <c r="X821"/>
      <c r="Y821"/>
      <c r="Z821"/>
      <c r="AA821"/>
      <c r="AB821"/>
      <c r="AC821"/>
      <c r="AD821"/>
    </row>
    <row r="822" spans="1:30" s="10" customFormat="1" ht="45" customHeight="1">
      <c r="A822" s="5"/>
      <c r="B822" s="5"/>
      <c r="C822" s="18">
        <v>819</v>
      </c>
      <c r="D822" s="19" t="s">
        <v>48</v>
      </c>
      <c r="E822" s="65" t="s">
        <v>49</v>
      </c>
      <c r="F822" s="65" t="s">
        <v>911</v>
      </c>
      <c r="G822" s="24" t="str">
        <f t="shared" si="12"/>
        <v>Mangaldoi State Road Division</v>
      </c>
      <c r="H822" s="60" t="s">
        <v>912</v>
      </c>
      <c r="I822" s="22">
        <v>23</v>
      </c>
      <c r="J822" s="11"/>
      <c r="K822" s="22">
        <v>685.7</v>
      </c>
      <c r="L822"/>
      <c r="M822"/>
      <c r="N822"/>
      <c r="O822"/>
      <c r="P822"/>
      <c r="Q822"/>
      <c r="R822"/>
      <c r="S822"/>
      <c r="T822"/>
      <c r="U822"/>
      <c r="V822"/>
      <c r="W822"/>
      <c r="X822"/>
      <c r="Y822"/>
      <c r="Z822"/>
      <c r="AA822"/>
      <c r="AB822"/>
      <c r="AC822"/>
      <c r="AD822"/>
    </row>
    <row r="823" spans="1:30" s="10" customFormat="1" ht="60" customHeight="1">
      <c r="A823" s="5"/>
      <c r="B823" s="5"/>
      <c r="C823" s="18">
        <v>820</v>
      </c>
      <c r="D823" s="19" t="s">
        <v>48</v>
      </c>
      <c r="E823" s="65" t="s">
        <v>49</v>
      </c>
      <c r="F823" s="65" t="s">
        <v>911</v>
      </c>
      <c r="G823" s="24" t="str">
        <f t="shared" si="12"/>
        <v>Do</v>
      </c>
      <c r="H823" s="60" t="s">
        <v>913</v>
      </c>
      <c r="I823" s="22">
        <v>6.8</v>
      </c>
      <c r="J823" s="11"/>
      <c r="K823" s="22">
        <v>173.4</v>
      </c>
      <c r="L823"/>
      <c r="M823"/>
      <c r="N823"/>
      <c r="O823"/>
      <c r="P823"/>
      <c r="Q823"/>
      <c r="R823"/>
      <c r="S823"/>
      <c r="T823"/>
      <c r="U823"/>
      <c r="V823"/>
      <c r="W823"/>
      <c r="X823"/>
      <c r="Y823"/>
      <c r="Z823"/>
      <c r="AA823"/>
      <c r="AB823"/>
      <c r="AC823"/>
      <c r="AD823"/>
    </row>
    <row r="824" spans="1:30" s="10" customFormat="1" ht="30" customHeight="1">
      <c r="A824" s="5"/>
      <c r="B824" s="5"/>
      <c r="C824" s="18">
        <v>821</v>
      </c>
      <c r="D824" s="19" t="s">
        <v>48</v>
      </c>
      <c r="E824" s="65" t="s">
        <v>49</v>
      </c>
      <c r="F824" s="65" t="s">
        <v>911</v>
      </c>
      <c r="G824" s="24" t="str">
        <f t="shared" si="12"/>
        <v>Do</v>
      </c>
      <c r="H824" s="60" t="s">
        <v>914</v>
      </c>
      <c r="I824" s="22">
        <v>14.4</v>
      </c>
      <c r="J824" s="11"/>
      <c r="K824" s="22">
        <v>333.8</v>
      </c>
      <c r="L824"/>
      <c r="M824"/>
      <c r="N824"/>
      <c r="O824"/>
      <c r="P824"/>
      <c r="Q824"/>
      <c r="R824"/>
      <c r="S824"/>
      <c r="T824"/>
      <c r="U824"/>
      <c r="V824"/>
      <c r="W824"/>
      <c r="X824"/>
      <c r="Y824"/>
      <c r="Z824"/>
      <c r="AA824"/>
      <c r="AB824"/>
      <c r="AC824"/>
      <c r="AD824"/>
    </row>
    <row r="825" spans="1:30" s="10" customFormat="1" ht="45" customHeight="1">
      <c r="A825" s="5"/>
      <c r="B825" s="5"/>
      <c r="C825" s="18">
        <v>822</v>
      </c>
      <c r="D825" s="19" t="s">
        <v>51</v>
      </c>
      <c r="E825" s="20" t="s">
        <v>52</v>
      </c>
      <c r="F825" s="20" t="s">
        <v>52</v>
      </c>
      <c r="G825" s="24" t="str">
        <f t="shared" si="12"/>
        <v>Dhemaji Rural Rd Divn</v>
      </c>
      <c r="H825" s="92" t="s">
        <v>915</v>
      </c>
      <c r="I825" s="93">
        <v>0.77</v>
      </c>
      <c r="J825" s="11"/>
      <c r="K825" s="93">
        <v>5.2149999999999999</v>
      </c>
      <c r="L825"/>
      <c r="M825"/>
      <c r="N825"/>
      <c r="O825"/>
      <c r="P825"/>
      <c r="Q825"/>
      <c r="R825"/>
      <c r="S825"/>
      <c r="T825"/>
      <c r="U825"/>
      <c r="V825"/>
      <c r="W825"/>
      <c r="X825"/>
      <c r="Y825"/>
      <c r="Z825"/>
      <c r="AA825"/>
      <c r="AB825"/>
      <c r="AC825"/>
      <c r="AD825"/>
    </row>
    <row r="826" spans="1:30" s="10" customFormat="1" ht="45" customHeight="1">
      <c r="A826" s="5"/>
      <c r="B826" s="5"/>
      <c r="C826" s="18">
        <v>823</v>
      </c>
      <c r="D826" s="19" t="s">
        <v>51</v>
      </c>
      <c r="E826" s="20" t="s">
        <v>52</v>
      </c>
      <c r="F826" s="20" t="s">
        <v>52</v>
      </c>
      <c r="G826" s="24" t="str">
        <f t="shared" si="12"/>
        <v>Do</v>
      </c>
      <c r="H826" s="21" t="s">
        <v>916</v>
      </c>
      <c r="I826" s="93">
        <v>1.34</v>
      </c>
      <c r="J826" s="11"/>
      <c r="K826" s="93">
        <v>10.44</v>
      </c>
      <c r="L826"/>
      <c r="M826"/>
      <c r="N826"/>
      <c r="O826"/>
      <c r="P826"/>
      <c r="Q826"/>
      <c r="R826"/>
      <c r="S826"/>
      <c r="T826"/>
      <c r="U826"/>
      <c r="V826"/>
      <c r="W826"/>
      <c r="X826"/>
      <c r="Y826"/>
      <c r="Z826"/>
      <c r="AA826"/>
      <c r="AB826"/>
      <c r="AC826"/>
      <c r="AD826"/>
    </row>
    <row r="827" spans="1:30" s="10" customFormat="1" ht="45" customHeight="1">
      <c r="A827" s="5"/>
      <c r="B827" s="5"/>
      <c r="C827" s="18">
        <v>824</v>
      </c>
      <c r="D827" s="19" t="s">
        <v>51</v>
      </c>
      <c r="E827" s="20" t="s">
        <v>52</v>
      </c>
      <c r="F827" s="20" t="s">
        <v>52</v>
      </c>
      <c r="G827" s="24" t="str">
        <f t="shared" si="12"/>
        <v>Do</v>
      </c>
      <c r="H827" s="21" t="s">
        <v>917</v>
      </c>
      <c r="I827" s="93">
        <v>0.65500000000000003</v>
      </c>
      <c r="J827" s="11"/>
      <c r="K827" s="93">
        <v>4.84</v>
      </c>
      <c r="L827"/>
      <c r="M827"/>
      <c r="N827"/>
      <c r="O827"/>
      <c r="P827"/>
      <c r="Q827"/>
      <c r="R827"/>
      <c r="S827"/>
      <c r="T827"/>
      <c r="U827"/>
      <c r="V827"/>
      <c r="W827"/>
      <c r="X827"/>
      <c r="Y827"/>
      <c r="Z827"/>
      <c r="AA827"/>
      <c r="AB827"/>
      <c r="AC827"/>
      <c r="AD827"/>
    </row>
    <row r="828" spans="1:30" s="10" customFormat="1" ht="45" customHeight="1">
      <c r="A828" s="5"/>
      <c r="B828" s="5"/>
      <c r="C828" s="18">
        <v>825</v>
      </c>
      <c r="D828" s="19" t="s">
        <v>51</v>
      </c>
      <c r="E828" s="20" t="s">
        <v>52</v>
      </c>
      <c r="F828" s="20" t="s">
        <v>52</v>
      </c>
      <c r="G828" s="24" t="str">
        <f t="shared" si="12"/>
        <v>Do</v>
      </c>
      <c r="H828" s="21" t="s">
        <v>918</v>
      </c>
      <c r="I828" s="93">
        <v>1.63</v>
      </c>
      <c r="J828" s="11"/>
      <c r="K828" s="93">
        <v>13.89</v>
      </c>
      <c r="L828"/>
      <c r="M828"/>
      <c r="N828"/>
      <c r="O828"/>
      <c r="P828"/>
      <c r="Q828"/>
      <c r="R828"/>
      <c r="S828"/>
      <c r="T828"/>
      <c r="U828"/>
      <c r="V828"/>
      <c r="W828"/>
      <c r="X828"/>
      <c r="Y828"/>
      <c r="Z828"/>
      <c r="AA828"/>
      <c r="AB828"/>
      <c r="AC828"/>
      <c r="AD828"/>
    </row>
    <row r="829" spans="1:30" s="10" customFormat="1" ht="45" customHeight="1">
      <c r="A829" s="5"/>
      <c r="B829" s="5"/>
      <c r="C829" s="18">
        <v>826</v>
      </c>
      <c r="D829" s="19" t="s">
        <v>400</v>
      </c>
      <c r="E829" s="20" t="s">
        <v>406</v>
      </c>
      <c r="F829" s="20" t="s">
        <v>406</v>
      </c>
      <c r="G829" s="24" t="str">
        <f t="shared" si="12"/>
        <v>Sonitpur State Rd Divn</v>
      </c>
      <c r="H829" s="60" t="s">
        <v>919</v>
      </c>
      <c r="I829" s="66"/>
      <c r="J829" s="11"/>
      <c r="K829" s="66">
        <v>50</v>
      </c>
      <c r="L829"/>
      <c r="M829"/>
      <c r="N829"/>
      <c r="O829"/>
      <c r="P829"/>
      <c r="Q829"/>
      <c r="R829"/>
      <c r="S829"/>
      <c r="T829"/>
      <c r="U829"/>
      <c r="V829"/>
      <c r="W829"/>
      <c r="X829"/>
      <c r="Y829"/>
      <c r="Z829"/>
      <c r="AA829"/>
      <c r="AB829"/>
      <c r="AC829"/>
      <c r="AD829"/>
    </row>
    <row r="830" spans="1:30" s="10" customFormat="1" ht="47.25" customHeight="1">
      <c r="A830" s="5"/>
      <c r="B830" s="5"/>
      <c r="C830" s="18">
        <v>827</v>
      </c>
      <c r="D830" s="19" t="s">
        <v>400</v>
      </c>
      <c r="E830" s="20" t="s">
        <v>406</v>
      </c>
      <c r="F830" s="20" t="s">
        <v>406</v>
      </c>
      <c r="G830" s="24" t="str">
        <f t="shared" si="12"/>
        <v>Do</v>
      </c>
      <c r="H830" s="60" t="s">
        <v>920</v>
      </c>
      <c r="I830" s="66">
        <v>4</v>
      </c>
      <c r="J830" s="11"/>
      <c r="K830" s="66">
        <v>50</v>
      </c>
      <c r="L830"/>
      <c r="M830"/>
      <c r="N830"/>
      <c r="O830"/>
      <c r="P830"/>
      <c r="Q830"/>
      <c r="R830"/>
      <c r="S830"/>
      <c r="T830"/>
      <c r="U830"/>
      <c r="V830"/>
      <c r="W830"/>
      <c r="X830"/>
      <c r="Y830"/>
      <c r="Z830"/>
      <c r="AA830"/>
      <c r="AB830"/>
      <c r="AC830"/>
      <c r="AD830"/>
    </row>
    <row r="831" spans="1:30" s="10" customFormat="1" ht="30" customHeight="1">
      <c r="A831" s="5"/>
      <c r="B831" s="5"/>
      <c r="C831" s="18">
        <v>828</v>
      </c>
      <c r="D831" s="19" t="s">
        <v>400</v>
      </c>
      <c r="E831" s="20" t="s">
        <v>401</v>
      </c>
      <c r="F831" s="20" t="s">
        <v>401</v>
      </c>
      <c r="G831" s="24" t="str">
        <f t="shared" si="12"/>
        <v>Sonitpur Rural Rd Divn</v>
      </c>
      <c r="H831" s="60" t="s">
        <v>921</v>
      </c>
      <c r="I831" s="66">
        <v>0</v>
      </c>
      <c r="J831" s="11"/>
      <c r="K831" s="66">
        <v>26.88</v>
      </c>
      <c r="L831"/>
      <c r="M831"/>
      <c r="N831"/>
      <c r="O831"/>
      <c r="P831"/>
      <c r="Q831"/>
      <c r="R831"/>
      <c r="S831"/>
      <c r="T831"/>
      <c r="U831"/>
      <c r="V831"/>
      <c r="W831"/>
      <c r="X831"/>
      <c r="Y831"/>
      <c r="Z831"/>
      <c r="AA831"/>
      <c r="AB831"/>
      <c r="AC831"/>
      <c r="AD831"/>
    </row>
    <row r="832" spans="1:30" s="10" customFormat="1" ht="47.25" customHeight="1">
      <c r="A832" s="5"/>
      <c r="B832" s="5"/>
      <c r="C832" s="18">
        <v>829</v>
      </c>
      <c r="D832" s="19" t="s">
        <v>400</v>
      </c>
      <c r="E832" s="20" t="s">
        <v>401</v>
      </c>
      <c r="F832" s="20" t="s">
        <v>401</v>
      </c>
      <c r="G832" s="24" t="str">
        <f t="shared" si="12"/>
        <v>Do</v>
      </c>
      <c r="H832" s="60" t="s">
        <v>922</v>
      </c>
      <c r="I832" s="66">
        <v>0.9</v>
      </c>
      <c r="J832" s="11"/>
      <c r="K832" s="66">
        <v>13.263999999999999</v>
      </c>
      <c r="L832"/>
      <c r="M832"/>
      <c r="N832"/>
      <c r="O832"/>
      <c r="P832"/>
      <c r="Q832"/>
      <c r="R832"/>
      <c r="S832"/>
      <c r="T832"/>
      <c r="U832"/>
      <c r="V832"/>
      <c r="W832"/>
      <c r="X832"/>
      <c r="Y832"/>
      <c r="Z832"/>
      <c r="AA832"/>
      <c r="AB832"/>
      <c r="AC832"/>
      <c r="AD832"/>
    </row>
    <row r="833" spans="1:30" s="10" customFormat="1" ht="30" customHeight="1">
      <c r="A833" s="5"/>
      <c r="B833" s="5"/>
      <c r="C833" s="18">
        <v>830</v>
      </c>
      <c r="D833" s="19" t="s">
        <v>400</v>
      </c>
      <c r="E833" s="20" t="s">
        <v>406</v>
      </c>
      <c r="F833" s="20" t="s">
        <v>406</v>
      </c>
      <c r="G833" s="24" t="str">
        <f t="shared" si="12"/>
        <v>Sonitpur State Rd Divn</v>
      </c>
      <c r="H833" s="60" t="s">
        <v>923</v>
      </c>
      <c r="I833" s="66"/>
      <c r="J833" s="11"/>
      <c r="K833" s="66">
        <v>5</v>
      </c>
      <c r="L833"/>
      <c r="M833"/>
      <c r="N833"/>
      <c r="O833"/>
      <c r="P833"/>
      <c r="Q833"/>
      <c r="R833"/>
      <c r="S833"/>
      <c r="T833"/>
      <c r="U833"/>
      <c r="V833"/>
      <c r="W833"/>
      <c r="X833"/>
      <c r="Y833"/>
      <c r="Z833"/>
      <c r="AA833"/>
      <c r="AB833"/>
      <c r="AC833"/>
      <c r="AD833"/>
    </row>
    <row r="834" spans="1:30" s="10" customFormat="1" ht="62.25" customHeight="1">
      <c r="A834" s="5"/>
      <c r="B834" s="5"/>
      <c r="C834" s="18">
        <v>831</v>
      </c>
      <c r="D834" s="19" t="s">
        <v>400</v>
      </c>
      <c r="E834" s="20" t="s">
        <v>406</v>
      </c>
      <c r="F834" s="20" t="s">
        <v>406</v>
      </c>
      <c r="G834" s="24" t="str">
        <f t="shared" si="12"/>
        <v>Do</v>
      </c>
      <c r="H834" s="60" t="s">
        <v>924</v>
      </c>
      <c r="I834" s="66">
        <v>13</v>
      </c>
      <c r="J834" s="11"/>
      <c r="K834" s="66">
        <v>160.91999999999999</v>
      </c>
      <c r="L834"/>
      <c r="M834"/>
      <c r="N834"/>
      <c r="O834"/>
      <c r="P834"/>
      <c r="Q834"/>
      <c r="R834"/>
      <c r="S834"/>
      <c r="T834"/>
      <c r="U834"/>
      <c r="V834"/>
      <c r="W834"/>
      <c r="X834"/>
      <c r="Y834"/>
      <c r="Z834"/>
      <c r="AA834"/>
      <c r="AB834"/>
      <c r="AC834"/>
      <c r="AD834"/>
    </row>
    <row r="835" spans="1:30" s="10" customFormat="1" ht="60" customHeight="1">
      <c r="A835" s="5"/>
      <c r="B835" s="5"/>
      <c r="C835" s="18">
        <v>832</v>
      </c>
      <c r="D835" s="19" t="s">
        <v>400</v>
      </c>
      <c r="E835" s="20" t="s">
        <v>406</v>
      </c>
      <c r="F835" s="20" t="s">
        <v>406</v>
      </c>
      <c r="G835" s="24" t="str">
        <f t="shared" si="12"/>
        <v>Do</v>
      </c>
      <c r="H835" s="60" t="s">
        <v>925</v>
      </c>
      <c r="I835" s="66"/>
      <c r="J835" s="11"/>
      <c r="K835" s="66">
        <v>5.93</v>
      </c>
      <c r="L835"/>
      <c r="M835"/>
      <c r="N835"/>
      <c r="O835"/>
      <c r="P835"/>
      <c r="Q835"/>
      <c r="R835"/>
      <c r="S835"/>
      <c r="T835"/>
      <c r="U835"/>
      <c r="V835"/>
      <c r="W835"/>
      <c r="X835"/>
      <c r="Y835"/>
      <c r="Z835"/>
      <c r="AA835"/>
      <c r="AB835"/>
      <c r="AC835"/>
      <c r="AD835"/>
    </row>
    <row r="836" spans="1:30" s="10" customFormat="1" ht="45" customHeight="1">
      <c r="A836" s="5"/>
      <c r="B836" s="5"/>
      <c r="C836" s="18">
        <v>833</v>
      </c>
      <c r="D836" s="19" t="s">
        <v>408</v>
      </c>
      <c r="E836" s="20" t="s">
        <v>409</v>
      </c>
      <c r="F836" s="20" t="s">
        <v>409</v>
      </c>
      <c r="G836" s="24" t="str">
        <f t="shared" si="12"/>
        <v>Tinsukia State Rd Divn</v>
      </c>
      <c r="H836" s="76" t="s">
        <v>926</v>
      </c>
      <c r="I836" s="88">
        <v>0.6</v>
      </c>
      <c r="J836" s="11"/>
      <c r="K836" s="88">
        <v>27.96</v>
      </c>
      <c r="L836"/>
      <c r="M836"/>
      <c r="N836"/>
      <c r="O836"/>
      <c r="P836"/>
      <c r="Q836"/>
      <c r="R836"/>
      <c r="S836"/>
      <c r="T836"/>
      <c r="U836"/>
      <c r="V836"/>
      <c r="W836"/>
      <c r="X836"/>
      <c r="Y836"/>
      <c r="Z836"/>
      <c r="AA836"/>
      <c r="AB836"/>
      <c r="AC836"/>
      <c r="AD836"/>
    </row>
    <row r="837" spans="1:30" s="10" customFormat="1" ht="30" customHeight="1">
      <c r="A837" s="5"/>
      <c r="B837" s="5"/>
      <c r="C837" s="18">
        <v>834</v>
      </c>
      <c r="D837" s="19" t="s">
        <v>408</v>
      </c>
      <c r="E837" s="20" t="s">
        <v>409</v>
      </c>
      <c r="F837" s="20" t="s">
        <v>409</v>
      </c>
      <c r="G837" s="24" t="str">
        <f t="shared" si="12"/>
        <v>Do</v>
      </c>
      <c r="H837" s="76" t="s">
        <v>927</v>
      </c>
      <c r="I837" s="88">
        <v>1.85</v>
      </c>
      <c r="J837" s="11"/>
      <c r="K837" s="88">
        <v>85.55</v>
      </c>
      <c r="L837"/>
      <c r="M837"/>
      <c r="N837"/>
      <c r="O837"/>
      <c r="P837"/>
      <c r="Q837"/>
      <c r="R837"/>
      <c r="S837"/>
      <c r="T837"/>
      <c r="U837"/>
      <c r="V837"/>
      <c r="W837"/>
      <c r="X837"/>
      <c r="Y837"/>
      <c r="Z837"/>
      <c r="AA837"/>
      <c r="AB837"/>
      <c r="AC837"/>
      <c r="AD837"/>
    </row>
    <row r="838" spans="1:30" s="10" customFormat="1" ht="45" customHeight="1">
      <c r="A838" s="5"/>
      <c r="B838" s="5"/>
      <c r="C838" s="18">
        <v>835</v>
      </c>
      <c r="D838" s="19" t="s">
        <v>408</v>
      </c>
      <c r="E838" s="20" t="s">
        <v>409</v>
      </c>
      <c r="F838" s="20" t="s">
        <v>409</v>
      </c>
      <c r="G838" s="24" t="str">
        <f t="shared" ref="G838:G901" si="13">IF(F838=F837,"Do",F838)</f>
        <v>Do</v>
      </c>
      <c r="H838" s="76" t="s">
        <v>928</v>
      </c>
      <c r="I838" s="88">
        <v>0.8</v>
      </c>
      <c r="J838" s="11"/>
      <c r="K838" s="88">
        <v>36.42</v>
      </c>
      <c r="L838"/>
      <c r="M838"/>
      <c r="N838"/>
      <c r="O838"/>
      <c r="P838"/>
      <c r="Q838"/>
      <c r="R838"/>
      <c r="S838"/>
      <c r="T838"/>
      <c r="U838"/>
      <c r="V838"/>
      <c r="W838"/>
      <c r="X838"/>
      <c r="Y838"/>
      <c r="Z838"/>
      <c r="AA838"/>
      <c r="AB838"/>
      <c r="AC838"/>
      <c r="AD838"/>
    </row>
    <row r="839" spans="1:30" s="10" customFormat="1" ht="60" customHeight="1">
      <c r="A839" s="5"/>
      <c r="B839" s="5"/>
      <c r="C839" s="18">
        <v>836</v>
      </c>
      <c r="D839" s="19" t="s">
        <v>408</v>
      </c>
      <c r="E839" s="20" t="s">
        <v>409</v>
      </c>
      <c r="F839" s="20" t="s">
        <v>409</v>
      </c>
      <c r="G839" s="24" t="str">
        <f t="shared" si="13"/>
        <v>Do</v>
      </c>
      <c r="H839" s="76" t="s">
        <v>929</v>
      </c>
      <c r="I839" s="78">
        <v>2.8250000000000002</v>
      </c>
      <c r="J839" s="11"/>
      <c r="K839" s="78">
        <v>167.77</v>
      </c>
      <c r="L839"/>
      <c r="M839"/>
      <c r="N839"/>
      <c r="O839"/>
      <c r="P839"/>
      <c r="Q839"/>
      <c r="R839"/>
      <c r="S839"/>
      <c r="T839"/>
      <c r="U839"/>
      <c r="V839"/>
      <c r="W839"/>
      <c r="X839"/>
      <c r="Y839"/>
      <c r="Z839"/>
      <c r="AA839"/>
      <c r="AB839"/>
      <c r="AC839"/>
      <c r="AD839"/>
    </row>
    <row r="840" spans="1:30" s="10" customFormat="1" ht="45" customHeight="1">
      <c r="A840" s="5"/>
      <c r="B840" s="5"/>
      <c r="C840" s="18">
        <v>837</v>
      </c>
      <c r="D840" s="19" t="s">
        <v>408</v>
      </c>
      <c r="E840" s="94" t="s">
        <v>930</v>
      </c>
      <c r="F840" s="94" t="s">
        <v>930</v>
      </c>
      <c r="G840" s="24" t="str">
        <f t="shared" si="13"/>
        <v>Tinsukia Rural Rd Divn</v>
      </c>
      <c r="H840" s="76" t="s">
        <v>931</v>
      </c>
      <c r="I840" s="78">
        <v>11.35</v>
      </c>
      <c r="J840" s="11"/>
      <c r="K840" s="78">
        <v>172.28</v>
      </c>
      <c r="L840"/>
      <c r="M840"/>
      <c r="N840"/>
      <c r="O840"/>
      <c r="P840"/>
      <c r="Q840"/>
      <c r="R840"/>
      <c r="S840"/>
      <c r="T840"/>
      <c r="U840"/>
      <c r="V840"/>
      <c r="W840"/>
      <c r="X840"/>
      <c r="Y840"/>
      <c r="Z840"/>
      <c r="AA840"/>
      <c r="AB840"/>
      <c r="AC840"/>
      <c r="AD840"/>
    </row>
    <row r="841" spans="1:30" s="10" customFormat="1" ht="45" customHeight="1">
      <c r="A841" s="5"/>
      <c r="B841" s="5"/>
      <c r="C841" s="18">
        <v>838</v>
      </c>
      <c r="D841" s="19" t="s">
        <v>408</v>
      </c>
      <c r="E841" s="20" t="s">
        <v>409</v>
      </c>
      <c r="F841" s="20" t="s">
        <v>409</v>
      </c>
      <c r="G841" s="24" t="str">
        <f t="shared" si="13"/>
        <v>Tinsukia State Rd Divn</v>
      </c>
      <c r="H841" s="77" t="s">
        <v>932</v>
      </c>
      <c r="I841" s="78">
        <v>1.9610000000000001</v>
      </c>
      <c r="J841" s="11"/>
      <c r="K841" s="78">
        <v>148.5</v>
      </c>
      <c r="L841"/>
      <c r="M841"/>
      <c r="N841"/>
      <c r="O841"/>
      <c r="P841"/>
      <c r="Q841"/>
      <c r="R841"/>
      <c r="S841"/>
      <c r="T841"/>
      <c r="U841"/>
      <c r="V841"/>
      <c r="W841"/>
      <c r="X841"/>
      <c r="Y841"/>
      <c r="Z841"/>
      <c r="AA841"/>
      <c r="AB841"/>
      <c r="AC841"/>
      <c r="AD841"/>
    </row>
    <row r="842" spans="1:30" s="10" customFormat="1" ht="45" customHeight="1">
      <c r="A842" s="5"/>
      <c r="B842" s="5"/>
      <c r="C842" s="18">
        <v>839</v>
      </c>
      <c r="D842" s="19" t="s">
        <v>408</v>
      </c>
      <c r="E842" s="20" t="s">
        <v>409</v>
      </c>
      <c r="F842" s="20" t="s">
        <v>409</v>
      </c>
      <c r="G842" s="24" t="str">
        <f t="shared" si="13"/>
        <v>Do</v>
      </c>
      <c r="H842" s="77" t="s">
        <v>933</v>
      </c>
      <c r="I842" s="78">
        <v>1.276</v>
      </c>
      <c r="J842" s="11"/>
      <c r="K842" s="78">
        <v>48.5</v>
      </c>
      <c r="L842"/>
      <c r="M842"/>
      <c r="N842"/>
      <c r="O842"/>
      <c r="P842"/>
      <c r="Q842"/>
      <c r="R842"/>
      <c r="S842"/>
      <c r="T842"/>
      <c r="U842"/>
      <c r="V842"/>
      <c r="W842"/>
      <c r="X842"/>
      <c r="Y842"/>
      <c r="Z842"/>
      <c r="AA842"/>
      <c r="AB842"/>
      <c r="AC842"/>
      <c r="AD842"/>
    </row>
    <row r="843" spans="1:30" s="10" customFormat="1" ht="45" customHeight="1">
      <c r="A843" s="5"/>
      <c r="B843" s="5"/>
      <c r="C843" s="18">
        <v>840</v>
      </c>
      <c r="D843" s="19" t="s">
        <v>408</v>
      </c>
      <c r="E843" s="20" t="s">
        <v>409</v>
      </c>
      <c r="F843" s="20" t="s">
        <v>409</v>
      </c>
      <c r="G843" s="24" t="str">
        <f t="shared" si="13"/>
        <v>Do</v>
      </c>
      <c r="H843" s="77" t="s">
        <v>934</v>
      </c>
      <c r="I843" s="78">
        <v>0.745</v>
      </c>
      <c r="J843" s="11"/>
      <c r="K843" s="78">
        <v>38.5</v>
      </c>
      <c r="L843"/>
      <c r="M843"/>
      <c r="N843"/>
      <c r="O843"/>
      <c r="P843"/>
      <c r="Q843"/>
      <c r="R843"/>
      <c r="S843"/>
      <c r="T843"/>
      <c r="U843"/>
      <c r="V843"/>
      <c r="W843"/>
      <c r="X843"/>
      <c r="Y843"/>
      <c r="Z843"/>
      <c r="AA843"/>
      <c r="AB843"/>
      <c r="AC843"/>
      <c r="AD843"/>
    </row>
    <row r="844" spans="1:30" s="10" customFormat="1" ht="60" customHeight="1">
      <c r="A844" s="5"/>
      <c r="B844" s="5"/>
      <c r="C844" s="18">
        <v>841</v>
      </c>
      <c r="D844" s="19" t="s">
        <v>408</v>
      </c>
      <c r="E844" s="20" t="s">
        <v>409</v>
      </c>
      <c r="F844" s="20" t="s">
        <v>409</v>
      </c>
      <c r="G844" s="24" t="str">
        <f t="shared" si="13"/>
        <v>Do</v>
      </c>
      <c r="H844" s="77" t="s">
        <v>935</v>
      </c>
      <c r="I844" s="78">
        <v>1.35</v>
      </c>
      <c r="J844" s="11"/>
      <c r="K844" s="78">
        <v>22.5</v>
      </c>
      <c r="L844"/>
      <c r="M844"/>
      <c r="N844"/>
      <c r="O844"/>
      <c r="P844"/>
      <c r="Q844"/>
      <c r="R844"/>
      <c r="S844"/>
      <c r="T844"/>
      <c r="U844"/>
      <c r="V844"/>
      <c r="W844"/>
      <c r="X844"/>
      <c r="Y844"/>
      <c r="Z844"/>
      <c r="AA844"/>
      <c r="AB844"/>
      <c r="AC844"/>
      <c r="AD844"/>
    </row>
    <row r="845" spans="1:30" s="10" customFormat="1" ht="45" customHeight="1">
      <c r="A845" s="5"/>
      <c r="B845" s="5"/>
      <c r="C845" s="18">
        <v>842</v>
      </c>
      <c r="D845" s="19" t="s">
        <v>408</v>
      </c>
      <c r="E845" s="20" t="s">
        <v>409</v>
      </c>
      <c r="F845" s="20" t="s">
        <v>409</v>
      </c>
      <c r="G845" s="24" t="str">
        <f t="shared" si="13"/>
        <v>Do</v>
      </c>
      <c r="H845" s="77" t="s">
        <v>936</v>
      </c>
      <c r="I845" s="78">
        <v>0.3</v>
      </c>
      <c r="J845" s="11"/>
      <c r="K845" s="78">
        <v>8</v>
      </c>
      <c r="L845"/>
      <c r="M845"/>
      <c r="N845"/>
      <c r="O845"/>
      <c r="P845"/>
      <c r="Q845"/>
      <c r="R845"/>
      <c r="S845"/>
      <c r="T845"/>
      <c r="U845"/>
      <c r="V845"/>
      <c r="W845"/>
      <c r="X845"/>
      <c r="Y845"/>
      <c r="Z845"/>
      <c r="AA845"/>
      <c r="AB845"/>
      <c r="AC845"/>
      <c r="AD845"/>
    </row>
    <row r="846" spans="1:30" s="10" customFormat="1" ht="30" customHeight="1">
      <c r="A846" s="5"/>
      <c r="B846" s="5"/>
      <c r="C846" s="18">
        <v>843</v>
      </c>
      <c r="D846" s="19" t="s">
        <v>408</v>
      </c>
      <c r="E846" s="94" t="s">
        <v>930</v>
      </c>
      <c r="F846" s="94" t="s">
        <v>930</v>
      </c>
      <c r="G846" s="24" t="str">
        <f t="shared" si="13"/>
        <v>Tinsukia Rural Rd Divn</v>
      </c>
      <c r="H846" s="77" t="s">
        <v>937</v>
      </c>
      <c r="I846" s="78">
        <v>2</v>
      </c>
      <c r="J846" s="11"/>
      <c r="K846" s="78">
        <v>150</v>
      </c>
      <c r="L846"/>
      <c r="M846"/>
      <c r="N846"/>
      <c r="O846"/>
      <c r="P846"/>
      <c r="Q846"/>
      <c r="R846"/>
      <c r="S846"/>
      <c r="T846"/>
      <c r="U846"/>
      <c r="V846"/>
      <c r="W846"/>
      <c r="X846"/>
      <c r="Y846"/>
      <c r="Z846"/>
      <c r="AA846"/>
      <c r="AB846"/>
      <c r="AC846"/>
      <c r="AD846"/>
    </row>
    <row r="847" spans="1:30" s="10" customFormat="1" ht="30" customHeight="1">
      <c r="A847" s="5"/>
      <c r="B847" s="5"/>
      <c r="C847" s="18">
        <v>844</v>
      </c>
      <c r="D847" s="19" t="s">
        <v>408</v>
      </c>
      <c r="E847" s="94" t="s">
        <v>930</v>
      </c>
      <c r="F847" s="94" t="s">
        <v>930</v>
      </c>
      <c r="G847" s="24" t="str">
        <f t="shared" si="13"/>
        <v>Do</v>
      </c>
      <c r="H847" s="77" t="s">
        <v>938</v>
      </c>
      <c r="I847" s="88">
        <v>0.26</v>
      </c>
      <c r="J847" s="11"/>
      <c r="K847" s="88">
        <v>11</v>
      </c>
      <c r="L847"/>
      <c r="M847"/>
      <c r="N847"/>
      <c r="O847"/>
      <c r="P847"/>
      <c r="Q847"/>
      <c r="R847"/>
      <c r="S847"/>
      <c r="T847"/>
      <c r="U847"/>
      <c r="V847"/>
      <c r="W847"/>
      <c r="X847"/>
      <c r="Y847"/>
      <c r="Z847"/>
      <c r="AA847"/>
      <c r="AB847"/>
      <c r="AC847"/>
      <c r="AD847"/>
    </row>
    <row r="848" spans="1:30" s="10" customFormat="1" ht="45" customHeight="1">
      <c r="A848" s="5"/>
      <c r="B848" s="5"/>
      <c r="C848" s="18">
        <v>845</v>
      </c>
      <c r="D848" s="19" t="s">
        <v>408</v>
      </c>
      <c r="E848" s="94" t="s">
        <v>930</v>
      </c>
      <c r="F848" s="94" t="s">
        <v>930</v>
      </c>
      <c r="G848" s="24" t="str">
        <f t="shared" si="13"/>
        <v>Do</v>
      </c>
      <c r="H848" s="77" t="s">
        <v>939</v>
      </c>
      <c r="I848" s="88">
        <v>5.4</v>
      </c>
      <c r="J848" s="11"/>
      <c r="K848" s="88">
        <v>165</v>
      </c>
      <c r="L848"/>
      <c r="M848"/>
      <c r="N848"/>
      <c r="O848"/>
      <c r="P848"/>
      <c r="Q848"/>
      <c r="R848"/>
      <c r="S848"/>
      <c r="T848"/>
      <c r="U848"/>
      <c r="V848"/>
      <c r="W848"/>
      <c r="X848"/>
      <c r="Y848"/>
      <c r="Z848"/>
      <c r="AA848"/>
      <c r="AB848"/>
      <c r="AC848"/>
      <c r="AD848"/>
    </row>
    <row r="849" spans="1:30" s="10" customFormat="1" ht="30" customHeight="1">
      <c r="A849" s="5"/>
      <c r="B849" s="5"/>
      <c r="C849" s="18">
        <v>846</v>
      </c>
      <c r="D849" s="19" t="s">
        <v>408</v>
      </c>
      <c r="E849" s="94" t="s">
        <v>930</v>
      </c>
      <c r="F849" s="94" t="s">
        <v>930</v>
      </c>
      <c r="G849" s="24" t="str">
        <f t="shared" si="13"/>
        <v>Do</v>
      </c>
      <c r="H849" s="77" t="s">
        <v>940</v>
      </c>
      <c r="I849" s="88">
        <v>9.3000000000000007</v>
      </c>
      <c r="J849" s="11"/>
      <c r="K849" s="88">
        <v>74.13</v>
      </c>
      <c r="L849"/>
      <c r="M849"/>
      <c r="N849"/>
      <c r="O849"/>
      <c r="P849"/>
      <c r="Q849"/>
      <c r="R849"/>
      <c r="S849"/>
      <c r="T849"/>
      <c r="U849"/>
      <c r="V849"/>
      <c r="W849"/>
      <c r="X849"/>
      <c r="Y849"/>
      <c r="Z849"/>
      <c r="AA849"/>
      <c r="AB849"/>
      <c r="AC849"/>
      <c r="AD849"/>
    </row>
    <row r="850" spans="1:30" s="10" customFormat="1" ht="30" customHeight="1">
      <c r="A850" s="5"/>
      <c r="B850" s="5"/>
      <c r="C850" s="18">
        <v>847</v>
      </c>
      <c r="D850" s="19" t="s">
        <v>408</v>
      </c>
      <c r="E850" s="94" t="s">
        <v>930</v>
      </c>
      <c r="F850" s="94" t="s">
        <v>930</v>
      </c>
      <c r="G850" s="24" t="str">
        <f t="shared" si="13"/>
        <v>Do</v>
      </c>
      <c r="H850" s="77" t="s">
        <v>941</v>
      </c>
      <c r="I850" s="88">
        <v>0.6</v>
      </c>
      <c r="J850" s="11"/>
      <c r="K850" s="88">
        <v>60</v>
      </c>
      <c r="L850"/>
      <c r="M850"/>
      <c r="N850"/>
      <c r="O850"/>
      <c r="P850"/>
      <c r="Q850"/>
      <c r="R850"/>
      <c r="S850"/>
      <c r="T850"/>
      <c r="U850"/>
      <c r="V850"/>
      <c r="W850"/>
      <c r="X850"/>
      <c r="Y850"/>
      <c r="Z850"/>
      <c r="AA850"/>
      <c r="AB850"/>
      <c r="AC850"/>
      <c r="AD850"/>
    </row>
    <row r="851" spans="1:30" s="10" customFormat="1" ht="45" customHeight="1">
      <c r="A851" s="5"/>
      <c r="B851" s="5"/>
      <c r="C851" s="18">
        <v>848</v>
      </c>
      <c r="D851" s="19" t="s">
        <v>408</v>
      </c>
      <c r="E851" s="94" t="s">
        <v>930</v>
      </c>
      <c r="F851" s="94" t="s">
        <v>930</v>
      </c>
      <c r="G851" s="24" t="str">
        <f t="shared" si="13"/>
        <v>Do</v>
      </c>
      <c r="H851" s="77" t="s">
        <v>942</v>
      </c>
      <c r="I851" s="88">
        <v>0.6</v>
      </c>
      <c r="J851" s="11"/>
      <c r="K851" s="88">
        <v>53</v>
      </c>
      <c r="L851"/>
      <c r="M851"/>
      <c r="N851"/>
      <c r="O851"/>
      <c r="P851"/>
      <c r="Q851"/>
      <c r="R851"/>
      <c r="S851"/>
      <c r="T851"/>
      <c r="U851"/>
      <c r="V851"/>
      <c r="W851"/>
      <c r="X851"/>
      <c r="Y851"/>
      <c r="Z851"/>
      <c r="AA851"/>
      <c r="AB851"/>
      <c r="AC851"/>
      <c r="AD851"/>
    </row>
    <row r="852" spans="1:30" s="10" customFormat="1" ht="30" customHeight="1">
      <c r="A852" s="5"/>
      <c r="B852" s="5"/>
      <c r="C852" s="18">
        <v>849</v>
      </c>
      <c r="D852" s="19" t="s">
        <v>408</v>
      </c>
      <c r="E852" s="94" t="s">
        <v>930</v>
      </c>
      <c r="F852" s="94" t="s">
        <v>930</v>
      </c>
      <c r="G852" s="24" t="str">
        <f t="shared" si="13"/>
        <v>Do</v>
      </c>
      <c r="H852" s="77" t="s">
        <v>943</v>
      </c>
      <c r="I852" s="88">
        <v>0.34</v>
      </c>
      <c r="J852" s="11"/>
      <c r="K852" s="88">
        <v>22.38</v>
      </c>
      <c r="L852"/>
      <c r="M852"/>
      <c r="N852"/>
      <c r="O852"/>
      <c r="P852"/>
      <c r="Q852"/>
      <c r="R852"/>
      <c r="S852"/>
      <c r="T852"/>
      <c r="U852"/>
      <c r="V852"/>
      <c r="W852"/>
      <c r="X852"/>
      <c r="Y852"/>
      <c r="Z852"/>
      <c r="AA852"/>
      <c r="AB852"/>
      <c r="AC852"/>
      <c r="AD852"/>
    </row>
    <row r="853" spans="1:30" s="10" customFormat="1" ht="45" customHeight="1">
      <c r="A853" s="5"/>
      <c r="B853" s="5"/>
      <c r="C853" s="18">
        <v>850</v>
      </c>
      <c r="D853" s="19" t="s">
        <v>408</v>
      </c>
      <c r="E853" s="94" t="s">
        <v>930</v>
      </c>
      <c r="F853" s="94" t="s">
        <v>930</v>
      </c>
      <c r="G853" s="24" t="str">
        <f t="shared" si="13"/>
        <v>Do</v>
      </c>
      <c r="H853" s="77" t="s">
        <v>944</v>
      </c>
      <c r="I853" s="88">
        <v>0.25</v>
      </c>
      <c r="J853" s="11"/>
      <c r="K853" s="88">
        <v>16.43</v>
      </c>
      <c r="L853"/>
      <c r="M853"/>
      <c r="N853"/>
      <c r="O853"/>
      <c r="P853"/>
      <c r="Q853"/>
      <c r="R853"/>
      <c r="S853"/>
      <c r="T853"/>
      <c r="U853"/>
      <c r="V853"/>
      <c r="W853"/>
      <c r="X853"/>
      <c r="Y853"/>
      <c r="Z853"/>
      <c r="AA853"/>
      <c r="AB853"/>
      <c r="AC853"/>
      <c r="AD853"/>
    </row>
    <row r="854" spans="1:30" s="10" customFormat="1" ht="45" customHeight="1">
      <c r="A854" s="5"/>
      <c r="B854" s="5"/>
      <c r="C854" s="18">
        <v>851</v>
      </c>
      <c r="D854" s="19" t="s">
        <v>408</v>
      </c>
      <c r="E854" s="94" t="s">
        <v>930</v>
      </c>
      <c r="F854" s="94" t="s">
        <v>930</v>
      </c>
      <c r="G854" s="24" t="str">
        <f t="shared" si="13"/>
        <v>Do</v>
      </c>
      <c r="H854" s="77" t="s">
        <v>945</v>
      </c>
      <c r="I854" s="88">
        <v>0.3</v>
      </c>
      <c r="J854" s="11"/>
      <c r="K854" s="88">
        <v>20.11</v>
      </c>
      <c r="L854"/>
      <c r="M854"/>
      <c r="N854"/>
      <c r="O854"/>
      <c r="P854"/>
      <c r="Q854"/>
      <c r="R854"/>
      <c r="S854"/>
      <c r="T854"/>
      <c r="U854"/>
      <c r="V854"/>
      <c r="W854"/>
      <c r="X854"/>
      <c r="Y854"/>
      <c r="Z854"/>
      <c r="AA854"/>
      <c r="AB854"/>
      <c r="AC854"/>
      <c r="AD854"/>
    </row>
    <row r="855" spans="1:30" s="10" customFormat="1" ht="30" customHeight="1">
      <c r="A855" s="5"/>
      <c r="B855" s="5"/>
      <c r="C855" s="18">
        <v>852</v>
      </c>
      <c r="D855" s="19" t="s">
        <v>408</v>
      </c>
      <c r="E855" s="94" t="s">
        <v>930</v>
      </c>
      <c r="F855" s="94" t="s">
        <v>930</v>
      </c>
      <c r="G855" s="24" t="str">
        <f t="shared" si="13"/>
        <v>Do</v>
      </c>
      <c r="H855" s="77" t="s">
        <v>946</v>
      </c>
      <c r="I855" s="88">
        <v>0.36599999999999999</v>
      </c>
      <c r="J855" s="11"/>
      <c r="K855" s="88">
        <v>23.96</v>
      </c>
      <c r="L855"/>
      <c r="M855"/>
      <c r="N855"/>
      <c r="O855"/>
      <c r="P855"/>
      <c r="Q855"/>
      <c r="R855"/>
      <c r="S855"/>
      <c r="T855"/>
      <c r="U855"/>
      <c r="V855"/>
      <c r="W855"/>
      <c r="X855"/>
      <c r="Y855"/>
      <c r="Z855"/>
      <c r="AA855"/>
      <c r="AB855"/>
      <c r="AC855"/>
      <c r="AD855"/>
    </row>
    <row r="856" spans="1:30" s="10" customFormat="1" ht="45" customHeight="1">
      <c r="A856" s="5"/>
      <c r="B856" s="5"/>
      <c r="C856" s="18">
        <v>853</v>
      </c>
      <c r="D856" s="19" t="s">
        <v>408</v>
      </c>
      <c r="E856" s="94" t="s">
        <v>930</v>
      </c>
      <c r="F856" s="94" t="s">
        <v>930</v>
      </c>
      <c r="G856" s="24" t="str">
        <f t="shared" si="13"/>
        <v>Do</v>
      </c>
      <c r="H856" s="77" t="s">
        <v>947</v>
      </c>
      <c r="I856" s="78">
        <f>0.43-0.27</f>
        <v>0.15999999999999998</v>
      </c>
      <c r="J856" s="11"/>
      <c r="K856" s="78">
        <v>3.71</v>
      </c>
      <c r="L856"/>
      <c r="M856"/>
      <c r="N856"/>
      <c r="O856"/>
      <c r="P856"/>
      <c r="Q856"/>
      <c r="R856"/>
      <c r="S856"/>
      <c r="T856"/>
      <c r="U856"/>
      <c r="V856"/>
      <c r="W856"/>
      <c r="X856"/>
      <c r="Y856"/>
      <c r="Z856"/>
      <c r="AA856"/>
      <c r="AB856"/>
      <c r="AC856"/>
      <c r="AD856"/>
    </row>
    <row r="857" spans="1:30" s="10" customFormat="1" ht="45" customHeight="1">
      <c r="A857" s="5"/>
      <c r="B857" s="5"/>
      <c r="C857" s="18">
        <v>854</v>
      </c>
      <c r="D857" s="19" t="s">
        <v>408</v>
      </c>
      <c r="E857" s="94" t="s">
        <v>930</v>
      </c>
      <c r="F857" s="94" t="s">
        <v>930</v>
      </c>
      <c r="G857" s="24" t="str">
        <f t="shared" si="13"/>
        <v>Do</v>
      </c>
      <c r="H857" s="77" t="s">
        <v>948</v>
      </c>
      <c r="I857" s="78">
        <v>0.65</v>
      </c>
      <c r="J857" s="11"/>
      <c r="K857" s="78">
        <v>10.39</v>
      </c>
      <c r="L857"/>
      <c r="M857"/>
      <c r="N857"/>
      <c r="O857"/>
      <c r="P857"/>
      <c r="Q857"/>
      <c r="R857"/>
      <c r="S857"/>
      <c r="T857"/>
      <c r="U857"/>
      <c r="V857"/>
      <c r="W857"/>
      <c r="X857"/>
      <c r="Y857"/>
      <c r="Z857"/>
      <c r="AA857"/>
      <c r="AB857"/>
      <c r="AC857"/>
      <c r="AD857"/>
    </row>
    <row r="858" spans="1:30" s="10" customFormat="1" ht="45" customHeight="1">
      <c r="A858" s="5"/>
      <c r="B858" s="5"/>
      <c r="C858" s="18">
        <v>855</v>
      </c>
      <c r="D858" s="19" t="s">
        <v>408</v>
      </c>
      <c r="E858" s="94" t="s">
        <v>930</v>
      </c>
      <c r="F858" s="94" t="s">
        <v>930</v>
      </c>
      <c r="G858" s="24" t="str">
        <f t="shared" si="13"/>
        <v>Do</v>
      </c>
      <c r="H858" s="77" t="s">
        <v>949</v>
      </c>
      <c r="I858" s="78">
        <v>0.22</v>
      </c>
      <c r="J858" s="11"/>
      <c r="K858" s="78">
        <v>16.05</v>
      </c>
      <c r="L858"/>
      <c r="M858"/>
      <c r="N858"/>
      <c r="O858"/>
      <c r="P858"/>
      <c r="Q858"/>
      <c r="R858"/>
      <c r="S858"/>
      <c r="T858"/>
      <c r="U858"/>
      <c r="V858"/>
      <c r="W858"/>
      <c r="X858"/>
      <c r="Y858"/>
      <c r="Z858"/>
      <c r="AA858"/>
      <c r="AB858"/>
      <c r="AC858"/>
      <c r="AD858"/>
    </row>
    <row r="859" spans="1:30" s="10" customFormat="1" ht="45" customHeight="1">
      <c r="A859" s="5"/>
      <c r="B859" s="5"/>
      <c r="C859" s="18">
        <v>856</v>
      </c>
      <c r="D859" s="19" t="s">
        <v>408</v>
      </c>
      <c r="E859" s="94" t="s">
        <v>930</v>
      </c>
      <c r="F859" s="94" t="s">
        <v>930</v>
      </c>
      <c r="G859" s="24" t="str">
        <f t="shared" si="13"/>
        <v>Do</v>
      </c>
      <c r="H859" s="77" t="s">
        <v>950</v>
      </c>
      <c r="I859" s="78">
        <v>0.23499999999999999</v>
      </c>
      <c r="J859" s="11"/>
      <c r="K859" s="78">
        <v>19.850000000000001</v>
      </c>
      <c r="L859"/>
      <c r="M859"/>
      <c r="N859"/>
      <c r="O859"/>
      <c r="P859"/>
      <c r="Q859"/>
      <c r="R859"/>
      <c r="S859"/>
      <c r="T859"/>
      <c r="U859"/>
      <c r="V859"/>
      <c r="W859"/>
      <c r="X859"/>
      <c r="Y859"/>
      <c r="Z859"/>
      <c r="AA859"/>
      <c r="AB859"/>
      <c r="AC859"/>
      <c r="AD859"/>
    </row>
    <row r="860" spans="1:30" s="10" customFormat="1" ht="45" customHeight="1">
      <c r="A860" s="5"/>
      <c r="B860" s="5"/>
      <c r="C860" s="18">
        <v>857</v>
      </c>
      <c r="D860" s="19" t="s">
        <v>408</v>
      </c>
      <c r="E860" s="20" t="s">
        <v>409</v>
      </c>
      <c r="F860" s="20" t="s">
        <v>409</v>
      </c>
      <c r="G860" s="24" t="str">
        <f t="shared" si="13"/>
        <v>Tinsukia State Rd Divn</v>
      </c>
      <c r="H860" s="77" t="s">
        <v>951</v>
      </c>
      <c r="I860" s="88">
        <v>0.26</v>
      </c>
      <c r="J860" s="11"/>
      <c r="K860" s="88">
        <v>17.12</v>
      </c>
      <c r="L860"/>
      <c r="M860"/>
      <c r="N860"/>
      <c r="O860"/>
      <c r="P860"/>
      <c r="Q860"/>
      <c r="R860"/>
      <c r="S860"/>
      <c r="T860"/>
      <c r="U860"/>
      <c r="V860"/>
      <c r="W860"/>
      <c r="X860"/>
      <c r="Y860"/>
      <c r="Z860"/>
      <c r="AA860"/>
      <c r="AB860"/>
      <c r="AC860"/>
      <c r="AD860"/>
    </row>
    <row r="861" spans="1:30" s="10" customFormat="1" ht="45" customHeight="1">
      <c r="A861" s="5"/>
      <c r="B861" s="5"/>
      <c r="C861" s="18">
        <v>858</v>
      </c>
      <c r="D861" s="19" t="s">
        <v>408</v>
      </c>
      <c r="E861" s="94" t="s">
        <v>930</v>
      </c>
      <c r="F861" s="94" t="s">
        <v>930</v>
      </c>
      <c r="G861" s="24" t="str">
        <f t="shared" si="13"/>
        <v>Tinsukia Rural Rd Divn</v>
      </c>
      <c r="H861" s="76" t="s">
        <v>952</v>
      </c>
      <c r="I861" s="88">
        <v>3.9</v>
      </c>
      <c r="J861" s="11"/>
      <c r="K861" s="71">
        <v>249</v>
      </c>
      <c r="L861"/>
      <c r="M861"/>
      <c r="N861"/>
      <c r="O861"/>
      <c r="P861"/>
      <c r="Q861"/>
      <c r="R861"/>
      <c r="S861"/>
      <c r="T861"/>
      <c r="U861"/>
      <c r="V861"/>
      <c r="W861"/>
      <c r="X861"/>
      <c r="Y861"/>
      <c r="Z861"/>
      <c r="AA861"/>
      <c r="AB861"/>
      <c r="AC861"/>
      <c r="AD861"/>
    </row>
    <row r="862" spans="1:30" s="10" customFormat="1" ht="30" customHeight="1">
      <c r="A862" s="5"/>
      <c r="B862" s="5"/>
      <c r="C862" s="18">
        <v>859</v>
      </c>
      <c r="D862" s="19" t="s">
        <v>408</v>
      </c>
      <c r="E862" s="20" t="s">
        <v>409</v>
      </c>
      <c r="F862" s="20" t="s">
        <v>409</v>
      </c>
      <c r="G862" s="24" t="str">
        <f t="shared" si="13"/>
        <v>Tinsukia State Rd Divn</v>
      </c>
      <c r="H862" s="77" t="s">
        <v>953</v>
      </c>
      <c r="I862" s="78">
        <v>2.0049999999999999</v>
      </c>
      <c r="J862" s="11"/>
      <c r="K862" s="95">
        <v>115.83</v>
      </c>
      <c r="L862"/>
      <c r="M862"/>
      <c r="N862"/>
      <c r="O862"/>
      <c r="P862"/>
      <c r="Q862"/>
      <c r="R862"/>
      <c r="S862"/>
      <c r="T862"/>
      <c r="U862"/>
      <c r="V862"/>
      <c r="W862"/>
      <c r="X862"/>
      <c r="Y862"/>
      <c r="Z862"/>
      <c r="AA862"/>
      <c r="AB862"/>
      <c r="AC862"/>
      <c r="AD862"/>
    </row>
    <row r="863" spans="1:30" s="10" customFormat="1" ht="30" customHeight="1">
      <c r="A863" s="5"/>
      <c r="B863" s="5"/>
      <c r="C863" s="18">
        <v>860</v>
      </c>
      <c r="D863" s="19" t="s">
        <v>408</v>
      </c>
      <c r="E863" s="20" t="s">
        <v>409</v>
      </c>
      <c r="F863" s="20" t="s">
        <v>409</v>
      </c>
      <c r="G863" s="24" t="str">
        <f t="shared" si="13"/>
        <v>Do</v>
      </c>
      <c r="H863" s="77" t="s">
        <v>954</v>
      </c>
      <c r="I863" s="78">
        <f>24.67-23.7</f>
        <v>0.97000000000000242</v>
      </c>
      <c r="J863" s="11"/>
      <c r="K863" s="95">
        <v>32.5</v>
      </c>
      <c r="L863"/>
      <c r="M863"/>
      <c r="N863"/>
      <c r="O863"/>
      <c r="P863"/>
      <c r="Q863"/>
      <c r="R863"/>
      <c r="S863"/>
      <c r="T863"/>
      <c r="U863"/>
      <c r="V863"/>
      <c r="W863"/>
      <c r="X863"/>
      <c r="Y863"/>
      <c r="Z863"/>
      <c r="AA863"/>
      <c r="AB863"/>
      <c r="AC863"/>
      <c r="AD863"/>
    </row>
    <row r="864" spans="1:30" s="10" customFormat="1" ht="30" customHeight="1">
      <c r="A864" s="5"/>
      <c r="B864" s="5"/>
      <c r="C864" s="18">
        <v>861</v>
      </c>
      <c r="D864" s="19" t="s">
        <v>408</v>
      </c>
      <c r="E864" s="20" t="s">
        <v>409</v>
      </c>
      <c r="F864" s="20" t="s">
        <v>409</v>
      </c>
      <c r="G864" s="24" t="str">
        <f t="shared" si="13"/>
        <v>Do</v>
      </c>
      <c r="H864" s="77" t="s">
        <v>955</v>
      </c>
      <c r="I864" s="78">
        <v>0.62</v>
      </c>
      <c r="J864" s="11"/>
      <c r="K864" s="95">
        <v>9.56</v>
      </c>
      <c r="L864"/>
      <c r="M864"/>
      <c r="N864"/>
      <c r="O864"/>
      <c r="P864"/>
      <c r="Q864"/>
      <c r="R864"/>
      <c r="S864"/>
      <c r="T864"/>
      <c r="U864"/>
      <c r="V864"/>
      <c r="W864"/>
      <c r="X864"/>
      <c r="Y864"/>
      <c r="Z864"/>
      <c r="AA864"/>
      <c r="AB864"/>
      <c r="AC864"/>
      <c r="AD864"/>
    </row>
    <row r="865" spans="1:30" s="10" customFormat="1" ht="45" customHeight="1">
      <c r="A865" s="5"/>
      <c r="B865" s="5"/>
      <c r="C865" s="18">
        <v>862</v>
      </c>
      <c r="D865" s="19" t="s">
        <v>408</v>
      </c>
      <c r="E865" s="20" t="s">
        <v>409</v>
      </c>
      <c r="F865" s="20" t="s">
        <v>409</v>
      </c>
      <c r="G865" s="24" t="str">
        <f t="shared" si="13"/>
        <v>Do</v>
      </c>
      <c r="H865" s="77" t="s">
        <v>956</v>
      </c>
      <c r="I865" s="78">
        <v>0.56000000000000005</v>
      </c>
      <c r="J865" s="11"/>
      <c r="K865" s="95">
        <v>41.94</v>
      </c>
      <c r="L865"/>
      <c r="M865"/>
      <c r="N865"/>
      <c r="O865"/>
      <c r="P865"/>
      <c r="Q865"/>
      <c r="R865"/>
      <c r="S865"/>
      <c r="T865"/>
      <c r="U865"/>
      <c r="V865"/>
      <c r="W865"/>
      <c r="X865"/>
      <c r="Y865"/>
      <c r="Z865"/>
      <c r="AA865"/>
      <c r="AB865"/>
      <c r="AC865"/>
      <c r="AD865"/>
    </row>
    <row r="866" spans="1:30" s="10" customFormat="1" ht="30" customHeight="1">
      <c r="A866" s="5"/>
      <c r="B866" s="5"/>
      <c r="C866" s="18">
        <v>863</v>
      </c>
      <c r="D866" s="19" t="s">
        <v>408</v>
      </c>
      <c r="E866" s="94" t="s">
        <v>930</v>
      </c>
      <c r="F866" s="94" t="s">
        <v>930</v>
      </c>
      <c r="G866" s="24" t="str">
        <f t="shared" si="13"/>
        <v>Tinsukia Rural Rd Divn</v>
      </c>
      <c r="H866" s="76" t="s">
        <v>957</v>
      </c>
      <c r="I866" s="88">
        <v>0.51800000000000002</v>
      </c>
      <c r="J866" s="11"/>
      <c r="K866" s="88">
        <v>40</v>
      </c>
      <c r="L866"/>
      <c r="M866"/>
      <c r="N866"/>
      <c r="O866"/>
      <c r="P866"/>
      <c r="Q866"/>
      <c r="R866"/>
      <c r="S866"/>
      <c r="T866"/>
      <c r="U866"/>
      <c r="V866"/>
      <c r="W866"/>
      <c r="X866"/>
      <c r="Y866"/>
      <c r="Z866"/>
      <c r="AA866"/>
      <c r="AB866"/>
      <c r="AC866"/>
      <c r="AD866"/>
    </row>
    <row r="867" spans="1:30" s="10" customFormat="1" ht="30" customHeight="1">
      <c r="A867" s="5"/>
      <c r="B867" s="5"/>
      <c r="C867" s="18">
        <v>864</v>
      </c>
      <c r="D867" s="19" t="s">
        <v>408</v>
      </c>
      <c r="E867" s="20" t="s">
        <v>409</v>
      </c>
      <c r="F867" s="20" t="s">
        <v>409</v>
      </c>
      <c r="G867" s="24" t="str">
        <f t="shared" si="13"/>
        <v>Tinsukia State Rd Divn</v>
      </c>
      <c r="H867" s="77" t="s">
        <v>958</v>
      </c>
      <c r="I867" s="78">
        <v>0.55000000000000004</v>
      </c>
      <c r="J867" s="11"/>
      <c r="K867" s="78">
        <v>25.35</v>
      </c>
      <c r="L867"/>
      <c r="M867"/>
      <c r="N867"/>
      <c r="O867"/>
      <c r="P867"/>
      <c r="Q867"/>
      <c r="R867"/>
      <c r="S867"/>
      <c r="T867"/>
      <c r="U867"/>
      <c r="V867"/>
      <c r="W867"/>
      <c r="X867"/>
      <c r="Y867"/>
      <c r="Z867"/>
      <c r="AA867"/>
      <c r="AB867"/>
      <c r="AC867"/>
      <c r="AD867"/>
    </row>
    <row r="868" spans="1:30" s="10" customFormat="1" ht="30" customHeight="1">
      <c r="A868" s="5"/>
      <c r="B868" s="5"/>
      <c r="C868" s="18">
        <v>865</v>
      </c>
      <c r="D868" s="19" t="s">
        <v>408</v>
      </c>
      <c r="E868" s="20" t="s">
        <v>409</v>
      </c>
      <c r="F868" s="20" t="s">
        <v>409</v>
      </c>
      <c r="G868" s="24" t="str">
        <f t="shared" si="13"/>
        <v>Do</v>
      </c>
      <c r="H868" s="77" t="s">
        <v>959</v>
      </c>
      <c r="I868" s="78">
        <v>0.3</v>
      </c>
      <c r="J868" s="11"/>
      <c r="K868" s="78">
        <v>10.86</v>
      </c>
      <c r="L868"/>
      <c r="M868"/>
      <c r="N868"/>
      <c r="O868"/>
      <c r="P868"/>
      <c r="Q868"/>
      <c r="R868"/>
      <c r="S868"/>
      <c r="T868"/>
      <c r="U868"/>
      <c r="V868"/>
      <c r="W868"/>
      <c r="X868"/>
      <c r="Y868"/>
      <c r="Z868"/>
      <c r="AA868"/>
      <c r="AB868"/>
      <c r="AC868"/>
      <c r="AD868"/>
    </row>
    <row r="869" spans="1:30" s="10" customFormat="1" ht="30" customHeight="1">
      <c r="A869" s="5"/>
      <c r="B869" s="5"/>
      <c r="C869" s="18">
        <v>866</v>
      </c>
      <c r="D869" s="19" t="s">
        <v>408</v>
      </c>
      <c r="E869" s="20" t="s">
        <v>409</v>
      </c>
      <c r="F869" s="20" t="s">
        <v>409</v>
      </c>
      <c r="G869" s="24" t="str">
        <f t="shared" si="13"/>
        <v>Do</v>
      </c>
      <c r="H869" s="77" t="s">
        <v>960</v>
      </c>
      <c r="I869" s="78">
        <v>0.84499999999999997</v>
      </c>
      <c r="J869" s="11"/>
      <c r="K869" s="78">
        <v>31.69</v>
      </c>
      <c r="L869"/>
      <c r="M869"/>
      <c r="N869"/>
      <c r="O869"/>
      <c r="P869"/>
      <c r="Q869"/>
      <c r="R869"/>
      <c r="S869"/>
      <c r="T869"/>
      <c r="U869"/>
      <c r="V869"/>
      <c r="W869"/>
      <c r="X869"/>
      <c r="Y869"/>
      <c r="Z869"/>
      <c r="AA869"/>
      <c r="AB869"/>
      <c r="AC869"/>
      <c r="AD869"/>
    </row>
    <row r="870" spans="1:30" s="10" customFormat="1" ht="30" customHeight="1">
      <c r="A870" s="5"/>
      <c r="B870" s="5"/>
      <c r="C870" s="18">
        <v>867</v>
      </c>
      <c r="D870" s="19" t="s">
        <v>408</v>
      </c>
      <c r="E870" s="20" t="s">
        <v>409</v>
      </c>
      <c r="F870" s="20" t="s">
        <v>409</v>
      </c>
      <c r="G870" s="24" t="str">
        <f t="shared" si="13"/>
        <v>Do</v>
      </c>
      <c r="H870" s="77" t="s">
        <v>961</v>
      </c>
      <c r="I870" s="78">
        <v>0.65</v>
      </c>
      <c r="J870" s="11"/>
      <c r="K870" s="78">
        <v>29.92</v>
      </c>
      <c r="L870"/>
      <c r="M870"/>
      <c r="N870"/>
      <c r="O870"/>
      <c r="P870"/>
      <c r="Q870"/>
      <c r="R870"/>
      <c r="S870"/>
      <c r="T870"/>
      <c r="U870"/>
      <c r="V870"/>
      <c r="W870"/>
      <c r="X870"/>
      <c r="Y870"/>
      <c r="Z870"/>
      <c r="AA870"/>
      <c r="AB870"/>
      <c r="AC870"/>
      <c r="AD870"/>
    </row>
    <row r="871" spans="1:30" s="10" customFormat="1" ht="45" customHeight="1">
      <c r="A871" s="5"/>
      <c r="B871" s="5"/>
      <c r="C871" s="18">
        <v>868</v>
      </c>
      <c r="D871" s="19" t="s">
        <v>408</v>
      </c>
      <c r="E871" s="20" t="s">
        <v>409</v>
      </c>
      <c r="F871" s="20" t="s">
        <v>409</v>
      </c>
      <c r="G871" s="24" t="str">
        <f t="shared" si="13"/>
        <v>Do</v>
      </c>
      <c r="H871" s="77" t="s">
        <v>962</v>
      </c>
      <c r="I871" s="78">
        <v>0.2</v>
      </c>
      <c r="J871" s="11"/>
      <c r="K871" s="78">
        <v>9.2100000000000009</v>
      </c>
      <c r="L871"/>
      <c r="M871"/>
      <c r="N871"/>
      <c r="O871"/>
      <c r="P871"/>
      <c r="Q871"/>
      <c r="R871"/>
      <c r="S871"/>
      <c r="T871"/>
      <c r="U871"/>
      <c r="V871"/>
      <c r="W871"/>
      <c r="X871"/>
      <c r="Y871"/>
      <c r="Z871"/>
      <c r="AA871"/>
      <c r="AB871"/>
      <c r="AC871"/>
      <c r="AD871"/>
    </row>
    <row r="872" spans="1:30" s="10" customFormat="1" ht="30" customHeight="1">
      <c r="A872" s="5"/>
      <c r="B872" s="5"/>
      <c r="C872" s="18">
        <v>869</v>
      </c>
      <c r="D872" s="19" t="s">
        <v>408</v>
      </c>
      <c r="E872" s="20" t="s">
        <v>409</v>
      </c>
      <c r="F872" s="20" t="s">
        <v>409</v>
      </c>
      <c r="G872" s="24" t="str">
        <f t="shared" si="13"/>
        <v>Do</v>
      </c>
      <c r="H872" s="77" t="s">
        <v>963</v>
      </c>
      <c r="I872" s="78">
        <v>0.5</v>
      </c>
      <c r="J872" s="11"/>
      <c r="K872" s="78">
        <v>23.72</v>
      </c>
      <c r="L872"/>
      <c r="M872"/>
      <c r="N872"/>
      <c r="O872"/>
      <c r="P872"/>
      <c r="Q872"/>
      <c r="R872"/>
      <c r="S872"/>
      <c r="T872"/>
      <c r="U872"/>
      <c r="V872"/>
      <c r="W872"/>
      <c r="X872"/>
      <c r="Y872"/>
      <c r="Z872"/>
      <c r="AA872"/>
      <c r="AB872"/>
      <c r="AC872"/>
      <c r="AD872"/>
    </row>
    <row r="873" spans="1:30" s="10" customFormat="1" ht="45" customHeight="1">
      <c r="A873" s="5"/>
      <c r="B873" s="5"/>
      <c r="C873" s="18">
        <v>870</v>
      </c>
      <c r="D873" s="19" t="s">
        <v>408</v>
      </c>
      <c r="E873" s="20" t="s">
        <v>409</v>
      </c>
      <c r="F873" s="20" t="s">
        <v>409</v>
      </c>
      <c r="G873" s="24" t="str">
        <f t="shared" si="13"/>
        <v>Do</v>
      </c>
      <c r="H873" s="77" t="s">
        <v>964</v>
      </c>
      <c r="I873" s="78">
        <v>1.4</v>
      </c>
      <c r="J873" s="11"/>
      <c r="K873" s="78">
        <v>19.170000000000002</v>
      </c>
      <c r="L873"/>
      <c r="M873"/>
      <c r="N873"/>
      <c r="O873"/>
      <c r="P873"/>
      <c r="Q873"/>
      <c r="R873"/>
      <c r="S873"/>
      <c r="T873"/>
      <c r="U873"/>
      <c r="V873"/>
      <c r="W873"/>
      <c r="X873"/>
      <c r="Y873"/>
      <c r="Z873"/>
      <c r="AA873"/>
      <c r="AB873"/>
      <c r="AC873"/>
      <c r="AD873"/>
    </row>
    <row r="874" spans="1:30" s="10" customFormat="1" ht="30" customHeight="1">
      <c r="A874" s="5"/>
      <c r="B874" s="5"/>
      <c r="C874" s="18">
        <v>871</v>
      </c>
      <c r="D874" s="19" t="s">
        <v>408</v>
      </c>
      <c r="E874" s="20" t="s">
        <v>409</v>
      </c>
      <c r="F874" s="20" t="s">
        <v>409</v>
      </c>
      <c r="G874" s="24" t="str">
        <f t="shared" si="13"/>
        <v>Do</v>
      </c>
      <c r="H874" s="77" t="s">
        <v>965</v>
      </c>
      <c r="I874" s="78">
        <v>2.4</v>
      </c>
      <c r="J874" s="11"/>
      <c r="K874" s="78">
        <v>121.86</v>
      </c>
      <c r="L874"/>
      <c r="M874"/>
      <c r="N874"/>
      <c r="O874"/>
      <c r="P874"/>
      <c r="Q874"/>
      <c r="R874"/>
      <c r="S874"/>
      <c r="T874"/>
      <c r="U874"/>
      <c r="V874"/>
      <c r="W874"/>
      <c r="X874"/>
      <c r="Y874"/>
      <c r="Z874"/>
      <c r="AA874"/>
      <c r="AB874"/>
      <c r="AC874"/>
      <c r="AD874"/>
    </row>
    <row r="875" spans="1:30" s="10" customFormat="1" ht="30" customHeight="1">
      <c r="A875" s="5"/>
      <c r="B875" s="5"/>
      <c r="C875" s="18">
        <v>872</v>
      </c>
      <c r="D875" s="19" t="s">
        <v>408</v>
      </c>
      <c r="E875" s="20" t="s">
        <v>409</v>
      </c>
      <c r="F875" s="20" t="s">
        <v>409</v>
      </c>
      <c r="G875" s="24" t="str">
        <f t="shared" si="13"/>
        <v>Do</v>
      </c>
      <c r="H875" s="77" t="s">
        <v>966</v>
      </c>
      <c r="I875" s="78">
        <v>2</v>
      </c>
      <c r="J875" s="11"/>
      <c r="K875" s="78">
        <v>119.15</v>
      </c>
      <c r="L875"/>
      <c r="M875"/>
      <c r="N875"/>
      <c r="O875"/>
      <c r="P875"/>
      <c r="Q875"/>
      <c r="R875"/>
      <c r="S875"/>
      <c r="T875"/>
      <c r="U875"/>
      <c r="V875"/>
      <c r="W875"/>
      <c r="X875"/>
      <c r="Y875"/>
      <c r="Z875"/>
      <c r="AA875"/>
      <c r="AB875"/>
      <c r="AC875"/>
      <c r="AD875"/>
    </row>
    <row r="876" spans="1:30" s="10" customFormat="1" ht="30" customHeight="1">
      <c r="A876" s="5"/>
      <c r="B876" s="5"/>
      <c r="C876" s="18">
        <v>873</v>
      </c>
      <c r="D876" s="19" t="s">
        <v>408</v>
      </c>
      <c r="E876" s="20" t="s">
        <v>409</v>
      </c>
      <c r="F876" s="20" t="s">
        <v>409</v>
      </c>
      <c r="G876" s="24" t="str">
        <f t="shared" si="13"/>
        <v>Do</v>
      </c>
      <c r="H876" s="77" t="s">
        <v>967</v>
      </c>
      <c r="I876" s="78">
        <v>0.8</v>
      </c>
      <c r="J876" s="11"/>
      <c r="K876" s="78">
        <v>36.68</v>
      </c>
      <c r="L876"/>
      <c r="M876"/>
      <c r="N876"/>
      <c r="O876"/>
      <c r="P876"/>
      <c r="Q876"/>
      <c r="R876"/>
      <c r="S876"/>
      <c r="T876"/>
      <c r="U876"/>
      <c r="V876"/>
      <c r="W876"/>
      <c r="X876"/>
      <c r="Y876"/>
      <c r="Z876"/>
      <c r="AA876"/>
      <c r="AB876"/>
      <c r="AC876"/>
      <c r="AD876"/>
    </row>
    <row r="877" spans="1:30" s="10" customFormat="1" ht="45" customHeight="1">
      <c r="A877" s="5"/>
      <c r="B877" s="5"/>
      <c r="C877" s="18">
        <v>874</v>
      </c>
      <c r="D877" s="19" t="s">
        <v>408</v>
      </c>
      <c r="E877" s="20" t="s">
        <v>409</v>
      </c>
      <c r="F877" s="20" t="s">
        <v>409</v>
      </c>
      <c r="G877" s="24" t="str">
        <f t="shared" si="13"/>
        <v>Do</v>
      </c>
      <c r="H877" s="77" t="s">
        <v>968</v>
      </c>
      <c r="I877" s="78">
        <v>0.5</v>
      </c>
      <c r="J877" s="11"/>
      <c r="K877" s="78">
        <v>23.27</v>
      </c>
      <c r="L877"/>
      <c r="M877"/>
      <c r="N877"/>
      <c r="O877"/>
      <c r="P877"/>
      <c r="Q877"/>
      <c r="R877"/>
      <c r="S877"/>
      <c r="T877"/>
      <c r="U877"/>
      <c r="V877"/>
      <c r="W877"/>
      <c r="X877"/>
      <c r="Y877"/>
      <c r="Z877"/>
      <c r="AA877"/>
      <c r="AB877"/>
      <c r="AC877"/>
      <c r="AD877"/>
    </row>
    <row r="878" spans="1:30" s="10" customFormat="1" ht="30" customHeight="1">
      <c r="A878" s="5"/>
      <c r="B878" s="5"/>
      <c r="C878" s="18">
        <v>875</v>
      </c>
      <c r="D878" s="19" t="s">
        <v>408</v>
      </c>
      <c r="E878" s="20" t="s">
        <v>409</v>
      </c>
      <c r="F878" s="20" t="s">
        <v>409</v>
      </c>
      <c r="G878" s="24" t="str">
        <f t="shared" si="13"/>
        <v>Do</v>
      </c>
      <c r="H878" s="77" t="s">
        <v>969</v>
      </c>
      <c r="I878" s="78">
        <v>0.65</v>
      </c>
      <c r="J878" s="11"/>
      <c r="K878" s="78">
        <v>30.25</v>
      </c>
      <c r="L878"/>
      <c r="M878"/>
      <c r="N878"/>
      <c r="O878"/>
      <c r="P878"/>
      <c r="Q878"/>
      <c r="R878"/>
      <c r="S878"/>
      <c r="T878"/>
      <c r="U878"/>
      <c r="V878"/>
      <c r="W878"/>
      <c r="X878"/>
      <c r="Y878"/>
      <c r="Z878"/>
      <c r="AA878"/>
      <c r="AB878"/>
      <c r="AC878"/>
      <c r="AD878"/>
    </row>
    <row r="879" spans="1:30" s="10" customFormat="1" ht="30" customHeight="1">
      <c r="A879" s="5"/>
      <c r="B879" s="5"/>
      <c r="C879" s="18">
        <v>876</v>
      </c>
      <c r="D879" s="19" t="s">
        <v>408</v>
      </c>
      <c r="E879" s="20" t="s">
        <v>409</v>
      </c>
      <c r="F879" s="20" t="s">
        <v>409</v>
      </c>
      <c r="G879" s="24" t="str">
        <f t="shared" si="13"/>
        <v>Do</v>
      </c>
      <c r="H879" s="77" t="s">
        <v>970</v>
      </c>
      <c r="I879" s="78">
        <v>0.51</v>
      </c>
      <c r="J879" s="11"/>
      <c r="K879" s="78">
        <v>18.739999999999998</v>
      </c>
      <c r="L879"/>
      <c r="M879"/>
      <c r="N879"/>
      <c r="O879"/>
      <c r="P879"/>
      <c r="Q879"/>
      <c r="R879"/>
      <c r="S879"/>
      <c r="T879"/>
      <c r="U879"/>
      <c r="V879"/>
      <c r="W879"/>
      <c r="X879"/>
      <c r="Y879"/>
      <c r="Z879"/>
      <c r="AA879"/>
      <c r="AB879"/>
      <c r="AC879"/>
      <c r="AD879"/>
    </row>
    <row r="880" spans="1:30" s="10" customFormat="1" ht="30" customHeight="1">
      <c r="A880" s="5"/>
      <c r="B880" s="5"/>
      <c r="C880" s="18">
        <v>877</v>
      </c>
      <c r="D880" s="19" t="s">
        <v>408</v>
      </c>
      <c r="E880" s="94" t="s">
        <v>930</v>
      </c>
      <c r="F880" s="94" t="s">
        <v>930</v>
      </c>
      <c r="G880" s="24" t="str">
        <f t="shared" si="13"/>
        <v>Tinsukia Rural Rd Divn</v>
      </c>
      <c r="H880" s="76" t="s">
        <v>971</v>
      </c>
      <c r="I880" s="91">
        <v>3.1</v>
      </c>
      <c r="J880" s="11"/>
      <c r="K880" s="91">
        <v>68.42</v>
      </c>
      <c r="L880"/>
      <c r="M880"/>
      <c r="N880"/>
      <c r="O880"/>
      <c r="P880"/>
      <c r="Q880"/>
      <c r="R880"/>
      <c r="S880"/>
      <c r="T880"/>
      <c r="U880"/>
      <c r="V880"/>
      <c r="W880"/>
      <c r="X880"/>
      <c r="Y880"/>
      <c r="Z880"/>
      <c r="AA880"/>
      <c r="AB880"/>
      <c r="AC880"/>
      <c r="AD880"/>
    </row>
    <row r="881" spans="1:30" s="10" customFormat="1" ht="45" customHeight="1">
      <c r="A881" s="5"/>
      <c r="B881" s="5"/>
      <c r="C881" s="18">
        <v>878</v>
      </c>
      <c r="D881" s="19" t="s">
        <v>408</v>
      </c>
      <c r="E881" s="94" t="s">
        <v>930</v>
      </c>
      <c r="F881" s="94" t="s">
        <v>930</v>
      </c>
      <c r="G881" s="24" t="str">
        <f t="shared" si="13"/>
        <v>Do</v>
      </c>
      <c r="H881" s="77" t="s">
        <v>972</v>
      </c>
      <c r="I881" s="91">
        <v>0.64200000000000002</v>
      </c>
      <c r="J881" s="11"/>
      <c r="K881" s="91">
        <v>9.92</v>
      </c>
      <c r="L881"/>
      <c r="M881"/>
      <c r="N881"/>
      <c r="O881"/>
      <c r="P881"/>
      <c r="Q881"/>
      <c r="R881"/>
      <c r="S881"/>
      <c r="T881"/>
      <c r="U881"/>
      <c r="V881"/>
      <c r="W881"/>
      <c r="X881"/>
      <c r="Y881"/>
      <c r="Z881"/>
      <c r="AA881"/>
      <c r="AB881"/>
      <c r="AC881"/>
      <c r="AD881"/>
    </row>
    <row r="882" spans="1:30" s="10" customFormat="1" ht="30" customHeight="1">
      <c r="A882" s="5"/>
      <c r="B882" s="5"/>
      <c r="C882" s="18">
        <v>879</v>
      </c>
      <c r="D882" s="19" t="s">
        <v>408</v>
      </c>
      <c r="E882" s="94" t="s">
        <v>930</v>
      </c>
      <c r="F882" s="94" t="s">
        <v>930</v>
      </c>
      <c r="G882" s="24" t="str">
        <f t="shared" si="13"/>
        <v>Do</v>
      </c>
      <c r="H882" s="76" t="s">
        <v>973</v>
      </c>
      <c r="I882" s="91">
        <v>1.2</v>
      </c>
      <c r="J882" s="11"/>
      <c r="K882" s="91">
        <v>19.239999999999998</v>
      </c>
      <c r="L882"/>
      <c r="M882"/>
      <c r="N882"/>
      <c r="O882"/>
      <c r="P882"/>
      <c r="Q882"/>
      <c r="R882"/>
      <c r="S882"/>
      <c r="T882"/>
      <c r="U882"/>
      <c r="V882"/>
      <c r="W882"/>
      <c r="X882"/>
      <c r="Y882"/>
      <c r="Z882"/>
      <c r="AA882"/>
      <c r="AB882"/>
      <c r="AC882"/>
      <c r="AD882"/>
    </row>
    <row r="883" spans="1:30" s="10" customFormat="1" ht="30" customHeight="1">
      <c r="A883" s="5"/>
      <c r="B883" s="5"/>
      <c r="C883" s="18">
        <v>880</v>
      </c>
      <c r="D883" s="19" t="s">
        <v>408</v>
      </c>
      <c r="E883" s="94" t="s">
        <v>930</v>
      </c>
      <c r="F883" s="94" t="s">
        <v>930</v>
      </c>
      <c r="G883" s="24" t="str">
        <f t="shared" si="13"/>
        <v>Do</v>
      </c>
      <c r="H883" s="76" t="s">
        <v>974</v>
      </c>
      <c r="I883" s="91">
        <v>0.8</v>
      </c>
      <c r="J883" s="11"/>
      <c r="K883" s="91">
        <v>11.98</v>
      </c>
      <c r="L883"/>
      <c r="M883"/>
      <c r="N883"/>
      <c r="O883"/>
      <c r="P883"/>
      <c r="Q883"/>
      <c r="R883"/>
      <c r="S883"/>
      <c r="T883"/>
      <c r="U883"/>
      <c r="V883"/>
      <c r="W883"/>
      <c r="X883"/>
      <c r="Y883"/>
      <c r="Z883"/>
      <c r="AA883"/>
      <c r="AB883"/>
      <c r="AC883"/>
      <c r="AD883"/>
    </row>
    <row r="884" spans="1:30" s="10" customFormat="1" ht="45" customHeight="1">
      <c r="A884" s="5"/>
      <c r="B884" s="5"/>
      <c r="C884" s="18">
        <v>881</v>
      </c>
      <c r="D884" s="19" t="s">
        <v>408</v>
      </c>
      <c r="E884" s="94" t="s">
        <v>930</v>
      </c>
      <c r="F884" s="94" t="s">
        <v>930</v>
      </c>
      <c r="G884" s="24" t="str">
        <f t="shared" si="13"/>
        <v>Do</v>
      </c>
      <c r="H884" s="76" t="s">
        <v>975</v>
      </c>
      <c r="I884" s="91">
        <v>2.2999999999999998</v>
      </c>
      <c r="J884" s="11"/>
      <c r="K884" s="91">
        <v>33.729999999999997</v>
      </c>
      <c r="L884"/>
      <c r="M884"/>
      <c r="N884"/>
      <c r="O884"/>
      <c r="P884"/>
      <c r="Q884"/>
      <c r="R884"/>
      <c r="S884"/>
      <c r="T884"/>
      <c r="U884"/>
      <c r="V884"/>
      <c r="W884"/>
      <c r="X884"/>
      <c r="Y884"/>
      <c r="Z884"/>
      <c r="AA884"/>
      <c r="AB884"/>
      <c r="AC884"/>
      <c r="AD884"/>
    </row>
    <row r="885" spans="1:30" s="10" customFormat="1" ht="30" customHeight="1">
      <c r="A885" s="5"/>
      <c r="B885" s="5"/>
      <c r="C885" s="18">
        <v>882</v>
      </c>
      <c r="D885" s="19" t="s">
        <v>408</v>
      </c>
      <c r="E885" s="94" t="s">
        <v>930</v>
      </c>
      <c r="F885" s="94" t="s">
        <v>930</v>
      </c>
      <c r="G885" s="24" t="str">
        <f t="shared" si="13"/>
        <v>Do</v>
      </c>
      <c r="H885" s="76" t="s">
        <v>976</v>
      </c>
      <c r="I885" s="91">
        <v>2.5499999999999998</v>
      </c>
      <c r="J885" s="11"/>
      <c r="K885" s="91">
        <v>50.23</v>
      </c>
      <c r="L885"/>
      <c r="M885"/>
      <c r="N885"/>
      <c r="O885"/>
      <c r="P885"/>
      <c r="Q885"/>
      <c r="R885"/>
      <c r="S885"/>
      <c r="T885"/>
      <c r="U885"/>
      <c r="V885"/>
      <c r="W885"/>
      <c r="X885"/>
      <c r="Y885"/>
      <c r="Z885"/>
      <c r="AA885"/>
      <c r="AB885"/>
      <c r="AC885"/>
      <c r="AD885"/>
    </row>
    <row r="886" spans="1:30" s="10" customFormat="1" ht="30" customHeight="1">
      <c r="A886" s="5"/>
      <c r="B886" s="5"/>
      <c r="C886" s="18">
        <v>883</v>
      </c>
      <c r="D886" s="19" t="s">
        <v>408</v>
      </c>
      <c r="E886" s="94" t="s">
        <v>930</v>
      </c>
      <c r="F886" s="94" t="s">
        <v>930</v>
      </c>
      <c r="G886" s="24" t="str">
        <f t="shared" si="13"/>
        <v>Do</v>
      </c>
      <c r="H886" s="76" t="s">
        <v>977</v>
      </c>
      <c r="I886" s="91">
        <v>0.6</v>
      </c>
      <c r="J886" s="11"/>
      <c r="K886" s="91">
        <v>43.44</v>
      </c>
      <c r="L886"/>
      <c r="M886"/>
      <c r="N886"/>
      <c r="O886"/>
      <c r="P886"/>
      <c r="Q886"/>
      <c r="R886"/>
      <c r="S886"/>
      <c r="T886"/>
      <c r="U886"/>
      <c r="V886"/>
      <c r="W886"/>
      <c r="X886"/>
      <c r="Y886"/>
      <c r="Z886"/>
      <c r="AA886"/>
      <c r="AB886"/>
      <c r="AC886"/>
      <c r="AD886"/>
    </row>
    <row r="887" spans="1:30" s="10" customFormat="1" ht="45" customHeight="1">
      <c r="A887" s="5"/>
      <c r="B887" s="5"/>
      <c r="C887" s="18">
        <v>884</v>
      </c>
      <c r="D887" s="19" t="s">
        <v>408</v>
      </c>
      <c r="E887" s="94" t="s">
        <v>930</v>
      </c>
      <c r="F887" s="94" t="s">
        <v>930</v>
      </c>
      <c r="G887" s="24" t="str">
        <f t="shared" si="13"/>
        <v>Do</v>
      </c>
      <c r="H887" s="76" t="s">
        <v>978</v>
      </c>
      <c r="I887" s="91">
        <v>7.5</v>
      </c>
      <c r="J887" s="11"/>
      <c r="K887" s="91">
        <v>98.29</v>
      </c>
      <c r="L887"/>
      <c r="M887"/>
      <c r="N887"/>
      <c r="O887"/>
      <c r="P887"/>
      <c r="Q887"/>
      <c r="R887"/>
      <c r="S887"/>
      <c r="T887"/>
      <c r="U887"/>
      <c r="V887"/>
      <c r="W887"/>
      <c r="X887"/>
      <c r="Y887"/>
      <c r="Z887"/>
      <c r="AA887"/>
      <c r="AB887"/>
      <c r="AC887"/>
      <c r="AD887"/>
    </row>
    <row r="888" spans="1:30" s="10" customFormat="1" ht="30" customHeight="1">
      <c r="A888" s="5"/>
      <c r="B888" s="5"/>
      <c r="C888" s="18">
        <v>885</v>
      </c>
      <c r="D888" s="19" t="s">
        <v>408</v>
      </c>
      <c r="E888" s="94" t="s">
        <v>930</v>
      </c>
      <c r="F888" s="94" t="s">
        <v>930</v>
      </c>
      <c r="G888" s="24" t="str">
        <f t="shared" si="13"/>
        <v>Do</v>
      </c>
      <c r="H888" s="76" t="s">
        <v>979</v>
      </c>
      <c r="I888" s="91">
        <v>1.5</v>
      </c>
      <c r="J888" s="11"/>
      <c r="K888" s="91">
        <v>91.38</v>
      </c>
      <c r="L888"/>
      <c r="M888"/>
      <c r="N888"/>
      <c r="O888"/>
      <c r="P888"/>
      <c r="Q888"/>
      <c r="R888"/>
      <c r="S888"/>
      <c r="T888"/>
      <c r="U888"/>
      <c r="V888"/>
      <c r="W888"/>
      <c r="X888"/>
      <c r="Y888"/>
      <c r="Z888"/>
      <c r="AA888"/>
      <c r="AB888"/>
      <c r="AC888"/>
      <c r="AD888"/>
    </row>
    <row r="889" spans="1:30" s="10" customFormat="1" ht="18.75" customHeight="1">
      <c r="A889" s="5"/>
      <c r="B889" s="5"/>
      <c r="C889" s="18">
        <v>886</v>
      </c>
      <c r="D889" s="19" t="s">
        <v>408</v>
      </c>
      <c r="E889" s="94" t="s">
        <v>930</v>
      </c>
      <c r="F889" s="94" t="s">
        <v>930</v>
      </c>
      <c r="G889" s="24" t="str">
        <f t="shared" si="13"/>
        <v>Do</v>
      </c>
      <c r="H889" s="76" t="s">
        <v>980</v>
      </c>
      <c r="I889" s="91">
        <v>1.2</v>
      </c>
      <c r="J889" s="11"/>
      <c r="K889" s="91">
        <v>97.48</v>
      </c>
      <c r="L889"/>
      <c r="M889"/>
      <c r="N889"/>
      <c r="O889"/>
      <c r="P889"/>
      <c r="Q889"/>
      <c r="R889"/>
      <c r="S889"/>
      <c r="T889"/>
      <c r="U889"/>
      <c r="V889"/>
      <c r="W889"/>
      <c r="X889"/>
      <c r="Y889"/>
      <c r="Z889"/>
      <c r="AA889"/>
      <c r="AB889"/>
      <c r="AC889"/>
      <c r="AD889"/>
    </row>
    <row r="890" spans="1:30" s="10" customFormat="1" ht="30" customHeight="1">
      <c r="A890" s="5"/>
      <c r="B890" s="5"/>
      <c r="C890" s="18">
        <v>887</v>
      </c>
      <c r="D890" s="19" t="s">
        <v>408</v>
      </c>
      <c r="E890" s="94" t="s">
        <v>930</v>
      </c>
      <c r="F890" s="94" t="s">
        <v>930</v>
      </c>
      <c r="G890" s="24" t="str">
        <f t="shared" si="13"/>
        <v>Do</v>
      </c>
      <c r="H890" s="76" t="s">
        <v>981</v>
      </c>
      <c r="I890" s="91">
        <v>1</v>
      </c>
      <c r="J890" s="11"/>
      <c r="K890" s="91">
        <v>41.07</v>
      </c>
      <c r="L890"/>
      <c r="M890"/>
      <c r="N890"/>
      <c r="O890"/>
      <c r="P890"/>
      <c r="Q890"/>
      <c r="R890"/>
      <c r="S890"/>
      <c r="T890"/>
      <c r="U890"/>
      <c r="V890"/>
      <c r="W890"/>
      <c r="X890"/>
      <c r="Y890"/>
      <c r="Z890"/>
      <c r="AA890"/>
      <c r="AB890"/>
      <c r="AC890"/>
      <c r="AD890"/>
    </row>
    <row r="891" spans="1:30" s="10" customFormat="1" ht="30" customHeight="1">
      <c r="A891" s="5"/>
      <c r="B891" s="5"/>
      <c r="C891" s="18">
        <v>888</v>
      </c>
      <c r="D891" s="19" t="s">
        <v>408</v>
      </c>
      <c r="E891" s="94" t="s">
        <v>930</v>
      </c>
      <c r="F891" s="94" t="s">
        <v>930</v>
      </c>
      <c r="G891" s="24" t="str">
        <f t="shared" si="13"/>
        <v>Do</v>
      </c>
      <c r="H891" s="76" t="s">
        <v>982</v>
      </c>
      <c r="I891" s="91">
        <v>0.3</v>
      </c>
      <c r="J891" s="11"/>
      <c r="K891" s="91">
        <v>16.329999999999998</v>
      </c>
      <c r="L891"/>
      <c r="M891"/>
      <c r="N891"/>
      <c r="O891"/>
      <c r="P891"/>
      <c r="Q891"/>
      <c r="R891"/>
      <c r="S891"/>
      <c r="T891"/>
      <c r="U891"/>
      <c r="V891"/>
      <c r="W891"/>
      <c r="X891"/>
      <c r="Y891"/>
      <c r="Z891"/>
      <c r="AA891"/>
      <c r="AB891"/>
      <c r="AC891"/>
      <c r="AD891"/>
    </row>
    <row r="892" spans="1:30" s="10" customFormat="1" ht="45" customHeight="1">
      <c r="A892" s="5"/>
      <c r="B892" s="5"/>
      <c r="C892" s="18">
        <v>889</v>
      </c>
      <c r="D892" s="19" t="s">
        <v>408</v>
      </c>
      <c r="E892" s="94" t="s">
        <v>930</v>
      </c>
      <c r="F892" s="94" t="s">
        <v>930</v>
      </c>
      <c r="G892" s="24" t="str">
        <f t="shared" si="13"/>
        <v>Do</v>
      </c>
      <c r="H892" s="77" t="s">
        <v>983</v>
      </c>
      <c r="I892" s="91">
        <v>9</v>
      </c>
      <c r="J892" s="11"/>
      <c r="K892" s="91">
        <v>143.71</v>
      </c>
      <c r="L892"/>
      <c r="M892"/>
      <c r="N892"/>
      <c r="O892"/>
      <c r="P892"/>
      <c r="Q892"/>
      <c r="R892"/>
      <c r="S892"/>
      <c r="T892"/>
      <c r="U892"/>
      <c r="V892"/>
      <c r="W892"/>
      <c r="X892"/>
      <c r="Y892"/>
      <c r="Z892"/>
      <c r="AA892"/>
      <c r="AB892"/>
      <c r="AC892"/>
      <c r="AD892"/>
    </row>
    <row r="893" spans="1:30" s="10" customFormat="1" ht="45" customHeight="1">
      <c r="A893" s="5"/>
      <c r="B893" s="5"/>
      <c r="C893" s="18">
        <v>890</v>
      </c>
      <c r="D893" s="19" t="s">
        <v>408</v>
      </c>
      <c r="E893" s="94" t="s">
        <v>930</v>
      </c>
      <c r="F893" s="94" t="s">
        <v>930</v>
      </c>
      <c r="G893" s="24" t="str">
        <f t="shared" si="13"/>
        <v>Do</v>
      </c>
      <c r="H893" s="76" t="s">
        <v>984</v>
      </c>
      <c r="I893" s="91">
        <v>4</v>
      </c>
      <c r="J893" s="11"/>
      <c r="K893" s="91">
        <v>63.8</v>
      </c>
      <c r="L893"/>
      <c r="M893"/>
      <c r="N893"/>
      <c r="O893"/>
      <c r="P893"/>
      <c r="Q893"/>
      <c r="R893"/>
      <c r="S893"/>
      <c r="T893"/>
      <c r="U893"/>
      <c r="V893"/>
      <c r="W893"/>
      <c r="X893"/>
      <c r="Y893"/>
      <c r="Z893"/>
      <c r="AA893"/>
      <c r="AB893"/>
      <c r="AC893"/>
      <c r="AD893"/>
    </row>
    <row r="894" spans="1:30" s="10" customFormat="1" ht="45" customHeight="1">
      <c r="A894" s="5"/>
      <c r="B894" s="5"/>
      <c r="C894" s="18">
        <v>891</v>
      </c>
      <c r="D894" s="19" t="s">
        <v>408</v>
      </c>
      <c r="E894" s="20" t="s">
        <v>409</v>
      </c>
      <c r="F894" s="20" t="s">
        <v>409</v>
      </c>
      <c r="G894" s="24" t="str">
        <f t="shared" si="13"/>
        <v>Tinsukia State Rd Divn</v>
      </c>
      <c r="H894" s="76" t="s">
        <v>985</v>
      </c>
      <c r="I894" s="88">
        <v>8</v>
      </c>
      <c r="J894" s="11"/>
      <c r="K894" s="88">
        <v>128.57</v>
      </c>
      <c r="L894"/>
      <c r="M894"/>
      <c r="N894"/>
      <c r="O894"/>
      <c r="P894"/>
      <c r="Q894"/>
      <c r="R894"/>
      <c r="S894"/>
      <c r="T894"/>
      <c r="U894"/>
      <c r="V894"/>
      <c r="W894"/>
      <c r="X894"/>
      <c r="Y894"/>
      <c r="Z894"/>
      <c r="AA894"/>
      <c r="AB894"/>
      <c r="AC894"/>
      <c r="AD894"/>
    </row>
    <row r="895" spans="1:30" s="10" customFormat="1" ht="45" customHeight="1">
      <c r="A895" s="5"/>
      <c r="B895" s="5"/>
      <c r="C895" s="18">
        <v>892</v>
      </c>
      <c r="D895" s="19" t="s">
        <v>408</v>
      </c>
      <c r="E895" s="20" t="s">
        <v>409</v>
      </c>
      <c r="F895" s="20" t="s">
        <v>409</v>
      </c>
      <c r="G895" s="24" t="str">
        <f t="shared" si="13"/>
        <v>Do</v>
      </c>
      <c r="H895" s="76" t="s">
        <v>986</v>
      </c>
      <c r="I895" s="88">
        <v>11</v>
      </c>
      <c r="J895" s="11"/>
      <c r="K895" s="88">
        <v>230.16</v>
      </c>
      <c r="L895"/>
      <c r="M895"/>
      <c r="N895"/>
      <c r="O895"/>
      <c r="P895"/>
      <c r="Q895"/>
      <c r="R895"/>
      <c r="S895"/>
      <c r="T895"/>
      <c r="U895"/>
      <c r="V895"/>
      <c r="W895"/>
      <c r="X895"/>
      <c r="Y895"/>
      <c r="Z895"/>
      <c r="AA895"/>
      <c r="AB895"/>
      <c r="AC895"/>
      <c r="AD895"/>
    </row>
    <row r="896" spans="1:30" s="10" customFormat="1" ht="30" customHeight="1">
      <c r="A896" s="5"/>
      <c r="B896" s="5"/>
      <c r="C896" s="18">
        <v>893</v>
      </c>
      <c r="D896" s="19" t="s">
        <v>408</v>
      </c>
      <c r="E896" s="20" t="s">
        <v>409</v>
      </c>
      <c r="F896" s="20" t="s">
        <v>409</v>
      </c>
      <c r="G896" s="24" t="str">
        <f t="shared" si="13"/>
        <v>Do</v>
      </c>
      <c r="H896" s="76" t="s">
        <v>987</v>
      </c>
      <c r="I896" s="88">
        <v>12.64</v>
      </c>
      <c r="J896" s="11"/>
      <c r="K896" s="88">
        <v>305.61</v>
      </c>
      <c r="L896"/>
      <c r="M896"/>
      <c r="N896"/>
      <c r="O896"/>
      <c r="P896"/>
      <c r="Q896"/>
      <c r="R896"/>
      <c r="S896"/>
      <c r="T896"/>
      <c r="U896"/>
      <c r="V896"/>
      <c r="W896"/>
      <c r="X896"/>
      <c r="Y896"/>
      <c r="Z896"/>
      <c r="AA896"/>
      <c r="AB896"/>
      <c r="AC896"/>
      <c r="AD896"/>
    </row>
    <row r="897" spans="1:30" s="10" customFormat="1" ht="45" customHeight="1">
      <c r="A897" s="5"/>
      <c r="B897" s="5"/>
      <c r="C897" s="18">
        <v>894</v>
      </c>
      <c r="D897" s="19" t="s">
        <v>408</v>
      </c>
      <c r="E897" s="20" t="s">
        <v>409</v>
      </c>
      <c r="F897" s="20" t="s">
        <v>409</v>
      </c>
      <c r="G897" s="24" t="str">
        <f t="shared" si="13"/>
        <v>Do</v>
      </c>
      <c r="H897" s="76" t="s">
        <v>988</v>
      </c>
      <c r="I897" s="88">
        <f>17-2.4</f>
        <v>14.6</v>
      </c>
      <c r="J897" s="11"/>
      <c r="K897" s="88">
        <v>308.31</v>
      </c>
      <c r="L897"/>
      <c r="M897"/>
      <c r="N897"/>
      <c r="O897"/>
      <c r="P897"/>
      <c r="Q897"/>
      <c r="R897"/>
      <c r="S897"/>
      <c r="T897"/>
      <c r="U897"/>
      <c r="V897"/>
      <c r="W897"/>
      <c r="X897"/>
      <c r="Y897"/>
      <c r="Z897"/>
      <c r="AA897"/>
      <c r="AB897"/>
      <c r="AC897"/>
      <c r="AD897"/>
    </row>
    <row r="898" spans="1:30" s="10" customFormat="1" ht="30" customHeight="1">
      <c r="A898" s="5"/>
      <c r="B898" s="5"/>
      <c r="C898" s="18">
        <v>895</v>
      </c>
      <c r="D898" s="19" t="s">
        <v>408</v>
      </c>
      <c r="E898" s="20" t="s">
        <v>409</v>
      </c>
      <c r="F898" s="20" t="s">
        <v>409</v>
      </c>
      <c r="G898" s="24" t="str">
        <f t="shared" si="13"/>
        <v>Do</v>
      </c>
      <c r="H898" s="76" t="s">
        <v>989</v>
      </c>
      <c r="I898" s="88">
        <v>25.2</v>
      </c>
      <c r="J898" s="11"/>
      <c r="K898" s="88">
        <v>475.92</v>
      </c>
      <c r="L898"/>
      <c r="M898"/>
      <c r="N898"/>
      <c r="O898"/>
      <c r="P898"/>
      <c r="Q898"/>
      <c r="R898"/>
      <c r="S898"/>
      <c r="T898"/>
      <c r="U898"/>
      <c r="V898"/>
      <c r="W898"/>
      <c r="X898"/>
      <c r="Y898"/>
      <c r="Z898"/>
      <c r="AA898"/>
      <c r="AB898"/>
      <c r="AC898"/>
      <c r="AD898"/>
    </row>
    <row r="899" spans="1:30" s="10" customFormat="1" ht="30" customHeight="1">
      <c r="A899" s="5"/>
      <c r="B899" s="5"/>
      <c r="C899" s="18">
        <v>896</v>
      </c>
      <c r="D899" s="19" t="s">
        <v>408</v>
      </c>
      <c r="E899" s="20" t="s">
        <v>409</v>
      </c>
      <c r="F899" s="20" t="s">
        <v>409</v>
      </c>
      <c r="G899" s="24" t="str">
        <f t="shared" si="13"/>
        <v>Do</v>
      </c>
      <c r="H899" s="76" t="s">
        <v>990</v>
      </c>
      <c r="I899" s="88">
        <v>34.1</v>
      </c>
      <c r="J899" s="11"/>
      <c r="K899" s="88">
        <v>865.95</v>
      </c>
      <c r="L899"/>
      <c r="M899"/>
      <c r="N899"/>
      <c r="O899"/>
      <c r="P899"/>
      <c r="Q899"/>
      <c r="R899"/>
      <c r="S899"/>
      <c r="T899"/>
      <c r="U899"/>
      <c r="V899"/>
      <c r="W899"/>
      <c r="X899"/>
      <c r="Y899"/>
      <c r="Z899"/>
      <c r="AA899"/>
      <c r="AB899"/>
      <c r="AC899"/>
      <c r="AD899"/>
    </row>
    <row r="900" spans="1:30" s="10" customFormat="1" ht="30" customHeight="1">
      <c r="A900" s="5"/>
      <c r="B900" s="5"/>
      <c r="C900" s="18">
        <v>897</v>
      </c>
      <c r="D900" s="19" t="s">
        <v>51</v>
      </c>
      <c r="E900" s="20" t="s">
        <v>52</v>
      </c>
      <c r="F900" s="20" t="s">
        <v>52</v>
      </c>
      <c r="G900" s="24" t="str">
        <f t="shared" si="13"/>
        <v>Dhemaji Rural Rd Divn</v>
      </c>
      <c r="H900" s="77" t="s">
        <v>991</v>
      </c>
      <c r="I900" s="88">
        <v>2.1</v>
      </c>
      <c r="J900" s="11"/>
      <c r="K900" s="88">
        <v>64.650000000000006</v>
      </c>
      <c r="L900"/>
      <c r="M900"/>
      <c r="N900"/>
      <c r="O900"/>
      <c r="P900"/>
      <c r="Q900"/>
      <c r="R900"/>
      <c r="S900"/>
      <c r="T900"/>
      <c r="U900"/>
      <c r="V900"/>
      <c r="W900"/>
      <c r="X900"/>
      <c r="Y900"/>
      <c r="Z900"/>
      <c r="AA900"/>
      <c r="AB900"/>
      <c r="AC900"/>
      <c r="AD900"/>
    </row>
    <row r="901" spans="1:30" s="10" customFormat="1" ht="45" customHeight="1">
      <c r="A901" s="5"/>
      <c r="B901" s="5"/>
      <c r="C901" s="18">
        <v>898</v>
      </c>
      <c r="D901" s="19" t="s">
        <v>51</v>
      </c>
      <c r="E901" s="96" t="s">
        <v>992</v>
      </c>
      <c r="F901" s="96" t="s">
        <v>993</v>
      </c>
      <c r="G901" s="24" t="str">
        <f t="shared" si="13"/>
        <v> Dhemaji Rural Road Division</v>
      </c>
      <c r="H901" s="77" t="s">
        <v>994</v>
      </c>
      <c r="I901" s="88">
        <v>0.95</v>
      </c>
      <c r="J901" s="11"/>
      <c r="K901" s="88">
        <v>25.5</v>
      </c>
      <c r="L901"/>
      <c r="M901"/>
      <c r="N901"/>
      <c r="O901"/>
      <c r="P901"/>
      <c r="Q901"/>
      <c r="R901"/>
      <c r="S901"/>
      <c r="T901"/>
      <c r="U901"/>
      <c r="V901"/>
      <c r="W901"/>
      <c r="X901"/>
      <c r="Y901"/>
      <c r="Z901"/>
      <c r="AA901"/>
      <c r="AB901"/>
      <c r="AC901"/>
      <c r="AD901"/>
    </row>
    <row r="902" spans="1:30" s="10" customFormat="1" ht="45" customHeight="1">
      <c r="A902" s="5"/>
      <c r="B902" s="5"/>
      <c r="C902" s="18">
        <v>899</v>
      </c>
      <c r="D902" s="19" t="s">
        <v>51</v>
      </c>
      <c r="E902" s="96" t="s">
        <v>992</v>
      </c>
      <c r="F902" s="96" t="s">
        <v>993</v>
      </c>
      <c r="G902" s="24" t="str">
        <f t="shared" ref="G902:G965" si="14">IF(F902=F901,"Do",F902)</f>
        <v>Do</v>
      </c>
      <c r="H902" s="77" t="s">
        <v>995</v>
      </c>
      <c r="I902" s="88">
        <v>2</v>
      </c>
      <c r="J902" s="11"/>
      <c r="K902" s="88">
        <v>41.03</v>
      </c>
      <c r="L902"/>
      <c r="M902"/>
      <c r="N902"/>
      <c r="O902"/>
      <c r="P902"/>
      <c r="Q902"/>
      <c r="R902"/>
      <c r="S902"/>
      <c r="T902"/>
      <c r="U902"/>
      <c r="V902"/>
      <c r="W902"/>
      <c r="X902"/>
      <c r="Y902"/>
      <c r="Z902"/>
      <c r="AA902"/>
      <c r="AB902"/>
      <c r="AC902"/>
      <c r="AD902"/>
    </row>
    <row r="903" spans="1:30" s="10" customFormat="1" ht="45" customHeight="1">
      <c r="A903" s="5"/>
      <c r="B903" s="5"/>
      <c r="C903" s="18">
        <v>900</v>
      </c>
      <c r="D903" s="19" t="s">
        <v>51</v>
      </c>
      <c r="E903" s="96" t="s">
        <v>992</v>
      </c>
      <c r="F903" s="96" t="s">
        <v>993</v>
      </c>
      <c r="G903" s="24" t="str">
        <f t="shared" si="14"/>
        <v>Do</v>
      </c>
      <c r="H903" s="77" t="s">
        <v>996</v>
      </c>
      <c r="I903" s="88">
        <v>1.71</v>
      </c>
      <c r="J903" s="11"/>
      <c r="K903" s="88">
        <v>34.799999999999997</v>
      </c>
      <c r="L903"/>
      <c r="M903"/>
      <c r="N903"/>
      <c r="O903"/>
      <c r="P903"/>
      <c r="Q903"/>
      <c r="R903"/>
      <c r="S903"/>
      <c r="T903"/>
      <c r="U903"/>
      <c r="V903"/>
      <c r="W903"/>
      <c r="X903"/>
      <c r="Y903"/>
      <c r="Z903"/>
      <c r="AA903"/>
      <c r="AB903"/>
      <c r="AC903"/>
      <c r="AD903"/>
    </row>
    <row r="904" spans="1:30" s="10" customFormat="1" ht="30" customHeight="1">
      <c r="A904" s="5"/>
      <c r="B904" s="5"/>
      <c r="C904" s="18">
        <v>901</v>
      </c>
      <c r="D904" s="19" t="s">
        <v>51</v>
      </c>
      <c r="E904" s="96" t="s">
        <v>992</v>
      </c>
      <c r="F904" s="96" t="s">
        <v>993</v>
      </c>
      <c r="G904" s="24" t="str">
        <f t="shared" si="14"/>
        <v>Do</v>
      </c>
      <c r="H904" s="77" t="s">
        <v>997</v>
      </c>
      <c r="I904" s="88">
        <v>0.75</v>
      </c>
      <c r="J904" s="11"/>
      <c r="K904" s="88">
        <v>15.4</v>
      </c>
      <c r="L904"/>
      <c r="M904"/>
      <c r="N904"/>
      <c r="O904"/>
      <c r="P904"/>
      <c r="Q904"/>
      <c r="R904"/>
      <c r="S904"/>
      <c r="T904"/>
      <c r="U904"/>
      <c r="V904"/>
      <c r="W904"/>
      <c r="X904"/>
      <c r="Y904"/>
      <c r="Z904"/>
      <c r="AA904"/>
      <c r="AB904"/>
      <c r="AC904"/>
      <c r="AD904"/>
    </row>
    <row r="905" spans="1:30" s="10" customFormat="1" ht="45" customHeight="1">
      <c r="A905" s="5"/>
      <c r="B905" s="5"/>
      <c r="C905" s="18">
        <v>902</v>
      </c>
      <c r="D905" s="19" t="s">
        <v>51</v>
      </c>
      <c r="E905" s="96" t="s">
        <v>992</v>
      </c>
      <c r="F905" s="96" t="s">
        <v>993</v>
      </c>
      <c r="G905" s="24" t="str">
        <f t="shared" si="14"/>
        <v>Do</v>
      </c>
      <c r="H905" s="77" t="s">
        <v>998</v>
      </c>
      <c r="I905" s="88">
        <v>0.24</v>
      </c>
      <c r="J905" s="11"/>
      <c r="K905" s="88">
        <v>60.82</v>
      </c>
      <c r="L905"/>
      <c r="M905"/>
      <c r="N905"/>
      <c r="O905"/>
      <c r="P905"/>
      <c r="Q905"/>
      <c r="R905"/>
      <c r="S905"/>
      <c r="T905"/>
      <c r="U905"/>
      <c r="V905"/>
      <c r="W905"/>
      <c r="X905"/>
      <c r="Y905"/>
      <c r="Z905"/>
      <c r="AA905"/>
      <c r="AB905"/>
      <c r="AC905"/>
      <c r="AD905"/>
    </row>
    <row r="906" spans="1:30" s="10" customFormat="1" ht="30" customHeight="1">
      <c r="A906" s="5"/>
      <c r="B906" s="5"/>
      <c r="C906" s="18">
        <v>903</v>
      </c>
      <c r="D906" s="19" t="s">
        <v>51</v>
      </c>
      <c r="E906" s="96" t="s">
        <v>992</v>
      </c>
      <c r="F906" s="96" t="s">
        <v>993</v>
      </c>
      <c r="G906" s="24" t="str">
        <f t="shared" si="14"/>
        <v>Do</v>
      </c>
      <c r="H906" s="77" t="s">
        <v>999</v>
      </c>
      <c r="I906" s="88">
        <v>0.97</v>
      </c>
      <c r="J906" s="11"/>
      <c r="K906" s="88">
        <v>48</v>
      </c>
      <c r="L906"/>
      <c r="M906"/>
      <c r="N906"/>
      <c r="O906"/>
      <c r="P906"/>
      <c r="Q906"/>
      <c r="R906"/>
      <c r="S906"/>
      <c r="T906"/>
      <c r="U906"/>
      <c r="V906"/>
      <c r="W906"/>
      <c r="X906"/>
      <c r="Y906"/>
      <c r="Z906"/>
      <c r="AA906"/>
      <c r="AB906"/>
      <c r="AC906"/>
      <c r="AD906"/>
    </row>
    <row r="907" spans="1:30" s="10" customFormat="1" ht="30" customHeight="1">
      <c r="A907" s="5"/>
      <c r="B907" s="5"/>
      <c r="C907" s="18">
        <v>904</v>
      </c>
      <c r="D907" s="19" t="s">
        <v>51</v>
      </c>
      <c r="E907" s="96" t="s">
        <v>992</v>
      </c>
      <c r="F907" s="96" t="s">
        <v>993</v>
      </c>
      <c r="G907" s="24" t="str">
        <f t="shared" si="14"/>
        <v>Do</v>
      </c>
      <c r="H907" s="77" t="s">
        <v>1000</v>
      </c>
      <c r="I907" s="88">
        <v>0.3</v>
      </c>
      <c r="J907" s="11"/>
      <c r="K907" s="88">
        <v>9.8000000000000007</v>
      </c>
      <c r="L907"/>
      <c r="M907"/>
      <c r="N907"/>
      <c r="O907"/>
      <c r="P907"/>
      <c r="Q907"/>
      <c r="R907"/>
      <c r="S907"/>
      <c r="T907"/>
      <c r="U907"/>
      <c r="V907"/>
      <c r="W907"/>
      <c r="X907"/>
      <c r="Y907"/>
      <c r="Z907"/>
      <c r="AA907"/>
      <c r="AB907"/>
      <c r="AC907"/>
      <c r="AD907"/>
    </row>
    <row r="908" spans="1:30" s="10" customFormat="1" ht="30" customHeight="1">
      <c r="A908" s="5"/>
      <c r="B908" s="5"/>
      <c r="C908" s="18">
        <v>905</v>
      </c>
      <c r="D908" s="19" t="s">
        <v>51</v>
      </c>
      <c r="E908" s="96" t="s">
        <v>992</v>
      </c>
      <c r="F908" s="96" t="s">
        <v>993</v>
      </c>
      <c r="G908" s="24" t="str">
        <f t="shared" si="14"/>
        <v>Do</v>
      </c>
      <c r="H908" s="77" t="s">
        <v>1001</v>
      </c>
      <c r="I908" s="88">
        <v>0.3</v>
      </c>
      <c r="J908" s="11"/>
      <c r="K908" s="88">
        <v>15.11</v>
      </c>
      <c r="L908"/>
      <c r="M908"/>
      <c r="N908"/>
      <c r="O908"/>
      <c r="P908"/>
      <c r="Q908"/>
      <c r="R908"/>
      <c r="S908"/>
      <c r="T908"/>
      <c r="U908"/>
      <c r="V908"/>
      <c r="W908"/>
      <c r="X908"/>
      <c r="Y908"/>
      <c r="Z908"/>
      <c r="AA908"/>
      <c r="AB908"/>
      <c r="AC908"/>
      <c r="AD908"/>
    </row>
    <row r="909" spans="1:30" s="10" customFormat="1" ht="45" customHeight="1">
      <c r="A909" s="5"/>
      <c r="B909" s="5"/>
      <c r="C909" s="18">
        <v>906</v>
      </c>
      <c r="D909" s="19" t="s">
        <v>51</v>
      </c>
      <c r="E909" s="96" t="s">
        <v>992</v>
      </c>
      <c r="F909" s="96" t="s">
        <v>993</v>
      </c>
      <c r="G909" s="24" t="str">
        <f t="shared" si="14"/>
        <v>Do</v>
      </c>
      <c r="H909" s="77" t="s">
        <v>1002</v>
      </c>
      <c r="I909" s="88">
        <v>2.2469999999999999</v>
      </c>
      <c r="J909" s="11"/>
      <c r="K909" s="88">
        <v>54.15</v>
      </c>
      <c r="L909"/>
      <c r="M909"/>
      <c r="N909"/>
      <c r="O909"/>
      <c r="P909"/>
      <c r="Q909"/>
      <c r="R909"/>
      <c r="S909"/>
      <c r="T909"/>
      <c r="U909"/>
      <c r="V909"/>
      <c r="W909"/>
      <c r="X909"/>
      <c r="Y909"/>
      <c r="Z909"/>
      <c r="AA909"/>
      <c r="AB909"/>
      <c r="AC909"/>
      <c r="AD909"/>
    </row>
    <row r="910" spans="1:30" s="10" customFormat="1" ht="45" customHeight="1">
      <c r="A910" s="5"/>
      <c r="B910" s="5"/>
      <c r="C910" s="18">
        <v>907</v>
      </c>
      <c r="D910" s="19" t="s">
        <v>51</v>
      </c>
      <c r="E910" s="96" t="s">
        <v>992</v>
      </c>
      <c r="F910" s="96" t="s">
        <v>993</v>
      </c>
      <c r="G910" s="24" t="str">
        <f t="shared" si="14"/>
        <v>Do</v>
      </c>
      <c r="H910" s="77" t="s">
        <v>1003</v>
      </c>
      <c r="I910" s="88">
        <v>1.109</v>
      </c>
      <c r="J910" s="11"/>
      <c r="K910" s="88">
        <v>25.88</v>
      </c>
      <c r="L910"/>
      <c r="M910"/>
      <c r="N910"/>
      <c r="O910"/>
      <c r="P910"/>
      <c r="Q910"/>
      <c r="R910"/>
      <c r="S910"/>
      <c r="T910"/>
      <c r="U910"/>
      <c r="V910"/>
      <c r="W910"/>
      <c r="X910"/>
      <c r="Y910"/>
      <c r="Z910"/>
      <c r="AA910"/>
      <c r="AB910"/>
      <c r="AC910"/>
      <c r="AD910"/>
    </row>
    <row r="911" spans="1:30" s="10" customFormat="1" ht="45" customHeight="1">
      <c r="A911" s="5"/>
      <c r="B911" s="5"/>
      <c r="C911" s="18">
        <v>908</v>
      </c>
      <c r="D911" s="19" t="s">
        <v>51</v>
      </c>
      <c r="E911" s="96" t="s">
        <v>992</v>
      </c>
      <c r="F911" s="96" t="s">
        <v>993</v>
      </c>
      <c r="G911" s="24" t="str">
        <f t="shared" si="14"/>
        <v>Do</v>
      </c>
      <c r="H911" s="77" t="s">
        <v>1004</v>
      </c>
      <c r="I911" s="97">
        <v>1.9650000000000001</v>
      </c>
      <c r="J911" s="11"/>
      <c r="K911" s="97">
        <v>54.15</v>
      </c>
      <c r="L911"/>
      <c r="M911"/>
      <c r="N911"/>
      <c r="O911"/>
      <c r="P911"/>
      <c r="Q911"/>
      <c r="R911"/>
      <c r="S911"/>
      <c r="T911"/>
      <c r="U911"/>
      <c r="V911"/>
      <c r="W911"/>
      <c r="X911"/>
      <c r="Y911"/>
      <c r="Z911"/>
      <c r="AA911"/>
      <c r="AB911"/>
      <c r="AC911"/>
      <c r="AD911"/>
    </row>
    <row r="912" spans="1:30" s="10" customFormat="1" ht="45" customHeight="1">
      <c r="A912" s="5"/>
      <c r="B912" s="5"/>
      <c r="C912" s="18">
        <v>909</v>
      </c>
      <c r="D912" s="19" t="s">
        <v>51</v>
      </c>
      <c r="E912" s="96" t="s">
        <v>992</v>
      </c>
      <c r="F912" s="96" t="s">
        <v>993</v>
      </c>
      <c r="G912" s="24" t="str">
        <f t="shared" si="14"/>
        <v>Do</v>
      </c>
      <c r="H912" s="77" t="s">
        <v>1005</v>
      </c>
      <c r="I912" s="88">
        <v>1.294</v>
      </c>
      <c r="J912" s="11"/>
      <c r="K912" s="88">
        <v>27.56</v>
      </c>
      <c r="L912"/>
      <c r="M912"/>
      <c r="N912"/>
      <c r="O912"/>
      <c r="P912"/>
      <c r="Q912"/>
      <c r="R912"/>
      <c r="S912"/>
      <c r="T912"/>
      <c r="U912"/>
      <c r="V912"/>
      <c r="W912"/>
      <c r="X912"/>
      <c r="Y912"/>
      <c r="Z912"/>
      <c r="AA912"/>
      <c r="AB912"/>
      <c r="AC912"/>
      <c r="AD912"/>
    </row>
    <row r="913" spans="1:30" s="10" customFormat="1" ht="45" customHeight="1">
      <c r="A913" s="5"/>
      <c r="B913" s="5"/>
      <c r="C913" s="18">
        <v>910</v>
      </c>
      <c r="D913" s="19" t="s">
        <v>51</v>
      </c>
      <c r="E913" s="96" t="s">
        <v>992</v>
      </c>
      <c r="F913" s="96" t="s">
        <v>993</v>
      </c>
      <c r="G913" s="24" t="str">
        <f t="shared" si="14"/>
        <v>Do</v>
      </c>
      <c r="H913" s="77" t="s">
        <v>1006</v>
      </c>
      <c r="I913" s="88">
        <v>0.92</v>
      </c>
      <c r="J913" s="11"/>
      <c r="K913" s="88">
        <v>19.29</v>
      </c>
      <c r="L913"/>
      <c r="M913"/>
      <c r="N913"/>
      <c r="O913"/>
      <c r="P913"/>
      <c r="Q913"/>
      <c r="R913"/>
      <c r="S913"/>
      <c r="T913"/>
      <c r="U913"/>
      <c r="V913"/>
      <c r="W913"/>
      <c r="X913"/>
      <c r="Y913"/>
      <c r="Z913"/>
      <c r="AA913"/>
      <c r="AB913"/>
      <c r="AC913"/>
      <c r="AD913"/>
    </row>
    <row r="914" spans="1:30" s="10" customFormat="1" ht="30" customHeight="1">
      <c r="A914" s="5"/>
      <c r="B914" s="5"/>
      <c r="C914" s="18">
        <v>911</v>
      </c>
      <c r="D914" s="19" t="s">
        <v>51</v>
      </c>
      <c r="E914" s="96" t="s">
        <v>992</v>
      </c>
      <c r="F914" s="96" t="s">
        <v>993</v>
      </c>
      <c r="G914" s="24" t="str">
        <f t="shared" si="14"/>
        <v>Do</v>
      </c>
      <c r="H914" s="77" t="s">
        <v>1007</v>
      </c>
      <c r="I914" s="78">
        <v>5</v>
      </c>
      <c r="J914" s="11"/>
      <c r="K914" s="78">
        <v>75</v>
      </c>
      <c r="L914"/>
      <c r="M914"/>
      <c r="N914"/>
      <c r="O914"/>
      <c r="P914"/>
      <c r="Q914"/>
      <c r="R914"/>
      <c r="S914"/>
      <c r="T914"/>
      <c r="U914"/>
      <c r="V914"/>
      <c r="W914"/>
      <c r="X914"/>
      <c r="Y914"/>
      <c r="Z914"/>
      <c r="AA914"/>
      <c r="AB914"/>
      <c r="AC914"/>
      <c r="AD914"/>
    </row>
    <row r="915" spans="1:30" s="10" customFormat="1" ht="45" customHeight="1">
      <c r="A915" s="5"/>
      <c r="B915" s="5"/>
      <c r="C915" s="18">
        <v>912</v>
      </c>
      <c r="D915" s="19" t="s">
        <v>51</v>
      </c>
      <c r="E915" s="96" t="s">
        <v>992</v>
      </c>
      <c r="F915" s="96" t="s">
        <v>993</v>
      </c>
      <c r="G915" s="24" t="str">
        <f t="shared" si="14"/>
        <v>Do</v>
      </c>
      <c r="H915" s="77" t="s">
        <v>1008</v>
      </c>
      <c r="I915" s="88">
        <v>0.45</v>
      </c>
      <c r="J915" s="11"/>
      <c r="K915" s="88">
        <v>9.85</v>
      </c>
      <c r="L915"/>
      <c r="M915"/>
      <c r="N915"/>
      <c r="O915"/>
      <c r="P915"/>
      <c r="Q915"/>
      <c r="R915"/>
      <c r="S915"/>
      <c r="T915"/>
      <c r="U915"/>
      <c r="V915"/>
      <c r="W915"/>
      <c r="X915"/>
      <c r="Y915"/>
      <c r="Z915"/>
      <c r="AA915"/>
      <c r="AB915"/>
      <c r="AC915"/>
      <c r="AD915"/>
    </row>
    <row r="916" spans="1:30" s="10" customFormat="1" ht="30" customHeight="1">
      <c r="A916" s="5"/>
      <c r="B916" s="5"/>
      <c r="C916" s="18">
        <v>913</v>
      </c>
      <c r="D916" s="19" t="s">
        <v>51</v>
      </c>
      <c r="E916" s="96" t="s">
        <v>992</v>
      </c>
      <c r="F916" s="96" t="s">
        <v>993</v>
      </c>
      <c r="G916" s="24" t="str">
        <f t="shared" si="14"/>
        <v>Do</v>
      </c>
      <c r="H916" s="77" t="s">
        <v>1009</v>
      </c>
      <c r="I916" s="88" t="s">
        <v>1010</v>
      </c>
      <c r="J916" s="11"/>
      <c r="K916" s="88">
        <v>198.94</v>
      </c>
      <c r="L916"/>
      <c r="M916"/>
      <c r="N916"/>
      <c r="O916"/>
      <c r="P916"/>
      <c r="Q916"/>
      <c r="R916"/>
      <c r="S916"/>
      <c r="T916"/>
      <c r="U916"/>
      <c r="V916"/>
      <c r="W916"/>
      <c r="X916"/>
      <c r="Y916"/>
      <c r="Z916"/>
      <c r="AA916"/>
      <c r="AB916"/>
      <c r="AC916"/>
      <c r="AD916"/>
    </row>
    <row r="917" spans="1:30" s="10" customFormat="1" ht="45" customHeight="1">
      <c r="A917" s="5"/>
      <c r="B917" s="5"/>
      <c r="C917" s="18">
        <v>914</v>
      </c>
      <c r="D917" s="19" t="s">
        <v>48</v>
      </c>
      <c r="E917" s="98" t="s">
        <v>1011</v>
      </c>
      <c r="F917" s="98" t="s">
        <v>1012</v>
      </c>
      <c r="G917" s="24" t="str">
        <f t="shared" si="14"/>
        <v>Mangaldoi Rural Road Division</v>
      </c>
      <c r="H917" s="77" t="s">
        <v>1013</v>
      </c>
      <c r="I917" s="91">
        <v>1.2</v>
      </c>
      <c r="J917" s="11"/>
      <c r="K917" s="91">
        <v>15.74</v>
      </c>
      <c r="L917"/>
      <c r="M917"/>
      <c r="N917"/>
      <c r="O917"/>
      <c r="P917"/>
      <c r="Q917"/>
      <c r="R917"/>
      <c r="S917"/>
      <c r="T917"/>
      <c r="U917"/>
      <c r="V917"/>
      <c r="W917"/>
      <c r="X917"/>
      <c r="Y917"/>
      <c r="Z917"/>
      <c r="AA917"/>
      <c r="AB917"/>
      <c r="AC917"/>
      <c r="AD917"/>
    </row>
    <row r="918" spans="1:30" s="10" customFormat="1" ht="75" customHeight="1">
      <c r="A918" s="5"/>
      <c r="B918" s="5"/>
      <c r="C918" s="18">
        <v>915</v>
      </c>
      <c r="D918" s="19" t="s">
        <v>48</v>
      </c>
      <c r="E918" s="98" t="s">
        <v>1011</v>
      </c>
      <c r="F918" s="98" t="s">
        <v>1012</v>
      </c>
      <c r="G918" s="24" t="str">
        <f t="shared" si="14"/>
        <v>Do</v>
      </c>
      <c r="H918" s="77" t="s">
        <v>1014</v>
      </c>
      <c r="I918" s="91">
        <v>2.63</v>
      </c>
      <c r="J918" s="11"/>
      <c r="K918" s="91">
        <v>72.25</v>
      </c>
      <c r="L918"/>
      <c r="M918"/>
      <c r="N918"/>
      <c r="O918"/>
      <c r="P918"/>
      <c r="Q918"/>
      <c r="R918"/>
      <c r="S918"/>
      <c r="T918"/>
      <c r="U918"/>
      <c r="V918"/>
      <c r="W918"/>
      <c r="X918"/>
      <c r="Y918"/>
      <c r="Z918"/>
      <c r="AA918"/>
      <c r="AB918"/>
      <c r="AC918"/>
      <c r="AD918"/>
    </row>
    <row r="919" spans="1:30" s="10" customFormat="1" ht="30" customHeight="1">
      <c r="A919" s="5"/>
      <c r="B919" s="5"/>
      <c r="C919" s="18">
        <v>916</v>
      </c>
      <c r="D919" s="19" t="s">
        <v>48</v>
      </c>
      <c r="E919" s="98" t="s">
        <v>1011</v>
      </c>
      <c r="F919" s="98" t="s">
        <v>1012</v>
      </c>
      <c r="G919" s="24" t="str">
        <f t="shared" si="14"/>
        <v>Do</v>
      </c>
      <c r="H919" s="77" t="s">
        <v>1015</v>
      </c>
      <c r="I919" s="91">
        <v>2.78</v>
      </c>
      <c r="J919" s="11"/>
      <c r="K919" s="91">
        <v>79.13</v>
      </c>
      <c r="L919"/>
      <c r="M919"/>
      <c r="N919"/>
      <c r="O919"/>
      <c r="P919"/>
      <c r="Q919"/>
      <c r="R919"/>
      <c r="S919"/>
      <c r="T919"/>
      <c r="U919"/>
      <c r="V919"/>
      <c r="W919"/>
      <c r="X919"/>
      <c r="Y919"/>
      <c r="Z919"/>
      <c r="AA919"/>
      <c r="AB919"/>
      <c r="AC919"/>
      <c r="AD919"/>
    </row>
    <row r="920" spans="1:30" s="10" customFormat="1" ht="30" customHeight="1">
      <c r="A920" s="5"/>
      <c r="B920" s="5"/>
      <c r="C920" s="18">
        <v>917</v>
      </c>
      <c r="D920" s="19" t="s">
        <v>48</v>
      </c>
      <c r="E920" s="98" t="s">
        <v>1011</v>
      </c>
      <c r="F920" s="98" t="s">
        <v>1012</v>
      </c>
      <c r="G920" s="24" t="str">
        <f t="shared" si="14"/>
        <v>Do</v>
      </c>
      <c r="H920" s="77" t="s">
        <v>1016</v>
      </c>
      <c r="I920" s="91">
        <v>0.71</v>
      </c>
      <c r="J920" s="11"/>
      <c r="K920" s="91">
        <v>10.33</v>
      </c>
      <c r="L920"/>
      <c r="M920"/>
      <c r="N920"/>
      <c r="O920"/>
      <c r="P920"/>
      <c r="Q920"/>
      <c r="R920"/>
      <c r="S920"/>
      <c r="T920"/>
      <c r="U920"/>
      <c r="V920"/>
      <c r="W920"/>
      <c r="X920"/>
      <c r="Y920"/>
      <c r="Z920"/>
      <c r="AA920"/>
      <c r="AB920"/>
      <c r="AC920"/>
      <c r="AD920"/>
    </row>
    <row r="921" spans="1:30" s="10" customFormat="1" ht="30" customHeight="1">
      <c r="A921" s="5"/>
      <c r="B921" s="5"/>
      <c r="C921" s="18">
        <v>918</v>
      </c>
      <c r="D921" s="19" t="s">
        <v>48</v>
      </c>
      <c r="E921" s="98" t="s">
        <v>1011</v>
      </c>
      <c r="F921" s="98" t="s">
        <v>1012</v>
      </c>
      <c r="G921" s="24" t="str">
        <f t="shared" si="14"/>
        <v>Do</v>
      </c>
      <c r="H921" s="77" t="s">
        <v>1017</v>
      </c>
      <c r="I921" s="91">
        <v>5</v>
      </c>
      <c r="J921" s="11"/>
      <c r="K921" s="91">
        <v>73.81</v>
      </c>
      <c r="L921"/>
      <c r="M921"/>
      <c r="N921"/>
      <c r="O921"/>
      <c r="P921"/>
      <c r="Q921"/>
      <c r="R921"/>
      <c r="S921"/>
      <c r="T921"/>
      <c r="U921"/>
      <c r="V921"/>
      <c r="W921"/>
      <c r="X921"/>
      <c r="Y921"/>
      <c r="Z921"/>
      <c r="AA921"/>
      <c r="AB921"/>
      <c r="AC921"/>
      <c r="AD921"/>
    </row>
    <row r="922" spans="1:30" s="10" customFormat="1" ht="30" customHeight="1">
      <c r="A922" s="5"/>
      <c r="B922" s="5"/>
      <c r="C922" s="18">
        <v>919</v>
      </c>
      <c r="D922" s="19" t="s">
        <v>48</v>
      </c>
      <c r="E922" s="98" t="s">
        <v>1011</v>
      </c>
      <c r="F922" s="98" t="s">
        <v>1012</v>
      </c>
      <c r="G922" s="24" t="str">
        <f t="shared" si="14"/>
        <v>Do</v>
      </c>
      <c r="H922" s="77" t="s">
        <v>1018</v>
      </c>
      <c r="I922" s="91">
        <v>6.12</v>
      </c>
      <c r="J922" s="11"/>
      <c r="K922" s="91">
        <v>81.89</v>
      </c>
      <c r="L922"/>
      <c r="M922"/>
      <c r="N922"/>
      <c r="O922"/>
      <c r="P922"/>
      <c r="Q922"/>
      <c r="R922"/>
      <c r="S922"/>
      <c r="T922"/>
      <c r="U922"/>
      <c r="V922"/>
      <c r="W922"/>
      <c r="X922"/>
      <c r="Y922"/>
      <c r="Z922"/>
      <c r="AA922"/>
      <c r="AB922"/>
      <c r="AC922"/>
      <c r="AD922"/>
    </row>
    <row r="923" spans="1:30" s="10" customFormat="1" ht="30" customHeight="1">
      <c r="A923" s="5"/>
      <c r="B923" s="5"/>
      <c r="C923" s="18">
        <v>920</v>
      </c>
      <c r="D923" s="19" t="s">
        <v>48</v>
      </c>
      <c r="E923" s="98" t="s">
        <v>1011</v>
      </c>
      <c r="F923" s="98" t="s">
        <v>1012</v>
      </c>
      <c r="G923" s="24" t="str">
        <f t="shared" si="14"/>
        <v>Do</v>
      </c>
      <c r="H923" s="77" t="s">
        <v>1019</v>
      </c>
      <c r="I923" s="91">
        <v>0.5</v>
      </c>
      <c r="J923" s="11"/>
      <c r="K923" s="91">
        <v>7.52</v>
      </c>
      <c r="L923"/>
      <c r="M923"/>
      <c r="N923"/>
      <c r="O923"/>
      <c r="P923"/>
      <c r="Q923"/>
      <c r="R923"/>
      <c r="S923"/>
      <c r="T923"/>
      <c r="U923"/>
      <c r="V923"/>
      <c r="W923"/>
      <c r="X923"/>
      <c r="Y923"/>
      <c r="Z923"/>
      <c r="AA923"/>
      <c r="AB923"/>
      <c r="AC923"/>
      <c r="AD923"/>
    </row>
    <row r="924" spans="1:30" s="10" customFormat="1" ht="30" customHeight="1">
      <c r="A924" s="5"/>
      <c r="B924" s="5"/>
      <c r="C924" s="18">
        <v>921</v>
      </c>
      <c r="D924" s="19" t="s">
        <v>48</v>
      </c>
      <c r="E924" s="98" t="s">
        <v>1011</v>
      </c>
      <c r="F924" s="98" t="s">
        <v>1012</v>
      </c>
      <c r="G924" s="24" t="str">
        <f t="shared" si="14"/>
        <v>Do</v>
      </c>
      <c r="H924" s="77" t="s">
        <v>1020</v>
      </c>
      <c r="I924" s="91">
        <v>3.44</v>
      </c>
      <c r="J924" s="11"/>
      <c r="K924" s="91">
        <v>99.29</v>
      </c>
      <c r="L924"/>
      <c r="M924"/>
      <c r="N924"/>
      <c r="O924"/>
      <c r="P924"/>
      <c r="Q924"/>
      <c r="R924"/>
      <c r="S924"/>
      <c r="T924"/>
      <c r="U924"/>
      <c r="V924"/>
      <c r="W924"/>
      <c r="X924"/>
      <c r="Y924"/>
      <c r="Z924"/>
      <c r="AA924"/>
      <c r="AB924"/>
      <c r="AC924"/>
      <c r="AD924"/>
    </row>
    <row r="925" spans="1:30" s="10" customFormat="1" ht="30" customHeight="1">
      <c r="A925" s="5"/>
      <c r="B925" s="5"/>
      <c r="C925" s="18">
        <v>922</v>
      </c>
      <c r="D925" s="19" t="s">
        <v>48</v>
      </c>
      <c r="E925" s="98" t="s">
        <v>1011</v>
      </c>
      <c r="F925" s="98" t="s">
        <v>1012</v>
      </c>
      <c r="G925" s="24" t="str">
        <f t="shared" si="14"/>
        <v>Do</v>
      </c>
      <c r="H925" s="77" t="s">
        <v>1021</v>
      </c>
      <c r="I925" s="91">
        <v>0.7</v>
      </c>
      <c r="J925" s="11"/>
      <c r="K925" s="91">
        <v>10.5</v>
      </c>
      <c r="L925"/>
      <c r="M925"/>
      <c r="N925"/>
      <c r="O925"/>
      <c r="P925"/>
      <c r="Q925"/>
      <c r="R925"/>
      <c r="S925"/>
      <c r="T925"/>
      <c r="U925"/>
      <c r="V925"/>
      <c r="W925"/>
      <c r="X925"/>
      <c r="Y925"/>
      <c r="Z925"/>
      <c r="AA925"/>
      <c r="AB925"/>
      <c r="AC925"/>
      <c r="AD925"/>
    </row>
    <row r="926" spans="1:30" s="10" customFormat="1" ht="45" customHeight="1">
      <c r="A926" s="5"/>
      <c r="B926" s="5"/>
      <c r="C926" s="18">
        <v>923</v>
      </c>
      <c r="D926" s="19" t="s">
        <v>48</v>
      </c>
      <c r="E926" s="98" t="s">
        <v>1011</v>
      </c>
      <c r="F926" s="98" t="s">
        <v>1012</v>
      </c>
      <c r="G926" s="24" t="str">
        <f t="shared" si="14"/>
        <v>Do</v>
      </c>
      <c r="H926" s="77" t="s">
        <v>1022</v>
      </c>
      <c r="I926" s="91">
        <v>1.03</v>
      </c>
      <c r="J926" s="11">
        <v>1</v>
      </c>
      <c r="K926" s="91">
        <v>25.46</v>
      </c>
      <c r="L926"/>
      <c r="M926"/>
      <c r="N926"/>
      <c r="O926"/>
      <c r="P926"/>
      <c r="Q926"/>
      <c r="R926"/>
      <c r="S926"/>
      <c r="T926"/>
      <c r="U926"/>
      <c r="V926"/>
      <c r="W926"/>
      <c r="X926"/>
      <c r="Y926"/>
      <c r="Z926"/>
      <c r="AA926"/>
      <c r="AB926"/>
      <c r="AC926"/>
      <c r="AD926"/>
    </row>
    <row r="927" spans="1:30" s="10" customFormat="1" ht="30" customHeight="1">
      <c r="A927" s="5"/>
      <c r="B927" s="5"/>
      <c r="C927" s="18">
        <v>924</v>
      </c>
      <c r="D927" s="19" t="s">
        <v>48</v>
      </c>
      <c r="E927" s="98" t="s">
        <v>1011</v>
      </c>
      <c r="F927" s="98" t="s">
        <v>1012</v>
      </c>
      <c r="G927" s="24" t="str">
        <f t="shared" si="14"/>
        <v>Do</v>
      </c>
      <c r="H927" s="76" t="s">
        <v>1023</v>
      </c>
      <c r="I927" s="91">
        <v>0.42</v>
      </c>
      <c r="J927" s="11"/>
      <c r="K927" s="91">
        <v>24.07</v>
      </c>
      <c r="L927"/>
      <c r="M927"/>
      <c r="N927"/>
      <c r="O927"/>
      <c r="P927"/>
      <c r="Q927"/>
      <c r="R927"/>
      <c r="S927"/>
      <c r="T927"/>
      <c r="U927"/>
      <c r="V927"/>
      <c r="W927"/>
      <c r="X927"/>
      <c r="Y927"/>
      <c r="Z927"/>
      <c r="AA927"/>
      <c r="AB927"/>
      <c r="AC927"/>
      <c r="AD927"/>
    </row>
    <row r="928" spans="1:30" s="10" customFormat="1" ht="30" customHeight="1">
      <c r="A928" s="5"/>
      <c r="B928" s="5"/>
      <c r="C928" s="18">
        <v>925</v>
      </c>
      <c r="D928" s="19" t="s">
        <v>376</v>
      </c>
      <c r="E928" s="20" t="s">
        <v>377</v>
      </c>
      <c r="F928" s="20" t="s">
        <v>377</v>
      </c>
      <c r="G928" s="24" t="str">
        <f t="shared" si="14"/>
        <v>Lakhimpur Rural Rd Divn</v>
      </c>
      <c r="H928" s="77" t="s">
        <v>1024</v>
      </c>
      <c r="I928" s="78">
        <v>0.06</v>
      </c>
      <c r="J928" s="11"/>
      <c r="K928" s="78">
        <v>24.49</v>
      </c>
      <c r="L928"/>
      <c r="M928"/>
      <c r="N928"/>
      <c r="O928"/>
      <c r="P928"/>
      <c r="Q928"/>
      <c r="R928"/>
      <c r="S928"/>
      <c r="T928"/>
      <c r="U928"/>
      <c r="V928"/>
      <c r="W928"/>
      <c r="X928"/>
      <c r="Y928"/>
      <c r="Z928"/>
      <c r="AA928"/>
      <c r="AB928"/>
      <c r="AC928"/>
      <c r="AD928"/>
    </row>
    <row r="929" spans="1:30" s="10" customFormat="1" ht="30" customHeight="1">
      <c r="A929" s="5"/>
      <c r="B929" s="5"/>
      <c r="C929" s="18">
        <v>926</v>
      </c>
      <c r="D929" s="19" t="s">
        <v>376</v>
      </c>
      <c r="E929" s="20" t="s">
        <v>377</v>
      </c>
      <c r="F929" s="20" t="s">
        <v>377</v>
      </c>
      <c r="G929" s="24" t="str">
        <f t="shared" si="14"/>
        <v>Do</v>
      </c>
      <c r="H929" s="77" t="s">
        <v>1025</v>
      </c>
      <c r="I929" s="78">
        <v>0.58799999999999997</v>
      </c>
      <c r="J929" s="11"/>
      <c r="K929" s="78">
        <v>6</v>
      </c>
      <c r="L929"/>
      <c r="M929"/>
      <c r="N929"/>
      <c r="O929"/>
      <c r="P929"/>
      <c r="Q929"/>
      <c r="R929"/>
      <c r="S929"/>
      <c r="T929"/>
      <c r="U929"/>
      <c r="V929"/>
      <c r="W929"/>
      <c r="X929"/>
      <c r="Y929"/>
      <c r="Z929"/>
      <c r="AA929"/>
      <c r="AB929"/>
      <c r="AC929"/>
      <c r="AD929"/>
    </row>
    <row r="930" spans="1:30" s="10" customFormat="1" ht="45" customHeight="1">
      <c r="A930" s="5"/>
      <c r="B930" s="5"/>
      <c r="C930" s="18">
        <v>927</v>
      </c>
      <c r="D930" s="19" t="s">
        <v>376</v>
      </c>
      <c r="E930" s="20" t="s">
        <v>377</v>
      </c>
      <c r="F930" s="20" t="s">
        <v>377</v>
      </c>
      <c r="G930" s="24" t="str">
        <f t="shared" si="14"/>
        <v>Do</v>
      </c>
      <c r="H930" s="77" t="s">
        <v>1026</v>
      </c>
      <c r="I930" s="81">
        <v>2.5</v>
      </c>
      <c r="J930" s="11"/>
      <c r="K930" s="81">
        <v>30</v>
      </c>
      <c r="L930"/>
      <c r="M930"/>
      <c r="N930"/>
      <c r="O930"/>
      <c r="P930"/>
      <c r="Q930"/>
      <c r="R930"/>
      <c r="S930"/>
      <c r="T930"/>
      <c r="U930"/>
      <c r="V930"/>
      <c r="W930"/>
      <c r="X930"/>
      <c r="Y930"/>
      <c r="Z930"/>
      <c r="AA930"/>
      <c r="AB930"/>
      <c r="AC930"/>
      <c r="AD930"/>
    </row>
    <row r="931" spans="1:30" s="10" customFormat="1" ht="60" customHeight="1">
      <c r="A931" s="5"/>
      <c r="B931" s="5"/>
      <c r="C931" s="18">
        <v>928</v>
      </c>
      <c r="D931" s="19" t="s">
        <v>376</v>
      </c>
      <c r="E931" s="20" t="s">
        <v>377</v>
      </c>
      <c r="F931" s="20" t="s">
        <v>377</v>
      </c>
      <c r="G931" s="24" t="str">
        <f t="shared" si="14"/>
        <v>Do</v>
      </c>
      <c r="H931" s="77" t="s">
        <v>1027</v>
      </c>
      <c r="I931" s="81">
        <f>1.1+2.75-2.25+4.7-3.5</f>
        <v>2.8000000000000007</v>
      </c>
      <c r="J931" s="11"/>
      <c r="K931" s="81">
        <v>89.51</v>
      </c>
      <c r="L931"/>
      <c r="M931"/>
      <c r="N931"/>
      <c r="O931"/>
      <c r="P931"/>
      <c r="Q931"/>
      <c r="R931"/>
      <c r="S931"/>
      <c r="T931"/>
      <c r="U931"/>
      <c r="V931"/>
      <c r="W931"/>
      <c r="X931"/>
      <c r="Y931"/>
      <c r="Z931"/>
      <c r="AA931"/>
      <c r="AB931"/>
      <c r="AC931"/>
      <c r="AD931"/>
    </row>
    <row r="932" spans="1:30" s="10" customFormat="1" ht="45" customHeight="1">
      <c r="A932" s="5"/>
      <c r="B932" s="5"/>
      <c r="C932" s="18">
        <v>929</v>
      </c>
      <c r="D932" s="19" t="s">
        <v>376</v>
      </c>
      <c r="E932" s="20" t="s">
        <v>377</v>
      </c>
      <c r="F932" s="20" t="s">
        <v>377</v>
      </c>
      <c r="G932" s="24" t="str">
        <f t="shared" si="14"/>
        <v>Do</v>
      </c>
      <c r="H932" s="77" t="s">
        <v>1028</v>
      </c>
      <c r="I932" s="78">
        <v>0.95099999999999996</v>
      </c>
      <c r="J932" s="11"/>
      <c r="K932" s="78">
        <v>60</v>
      </c>
      <c r="L932"/>
      <c r="M932"/>
      <c r="N932"/>
      <c r="O932"/>
      <c r="P932"/>
      <c r="Q932"/>
      <c r="R932"/>
      <c r="S932"/>
      <c r="T932"/>
      <c r="U932"/>
      <c r="V932"/>
      <c r="W932"/>
      <c r="X932"/>
      <c r="Y932"/>
      <c r="Z932"/>
      <c r="AA932"/>
      <c r="AB932"/>
      <c r="AC932"/>
      <c r="AD932"/>
    </row>
    <row r="933" spans="1:30" s="10" customFormat="1" ht="45" customHeight="1">
      <c r="A933" s="5"/>
      <c r="B933" s="5"/>
      <c r="C933" s="18">
        <v>930</v>
      </c>
      <c r="D933" s="19" t="s">
        <v>376</v>
      </c>
      <c r="E933" s="20" t="s">
        <v>377</v>
      </c>
      <c r="F933" s="20" t="s">
        <v>377</v>
      </c>
      <c r="G933" s="24" t="str">
        <f t="shared" si="14"/>
        <v>Do</v>
      </c>
      <c r="H933" s="77" t="s">
        <v>1029</v>
      </c>
      <c r="I933" s="78">
        <v>2.0129999999999999</v>
      </c>
      <c r="J933" s="11"/>
      <c r="K933" s="78">
        <v>120</v>
      </c>
      <c r="L933"/>
      <c r="M933"/>
      <c r="N933"/>
      <c r="O933"/>
      <c r="P933"/>
      <c r="Q933"/>
      <c r="R933"/>
      <c r="S933"/>
      <c r="T933"/>
      <c r="U933"/>
      <c r="V933"/>
      <c r="W933"/>
      <c r="X933"/>
      <c r="Y933"/>
      <c r="Z933"/>
      <c r="AA933"/>
      <c r="AB933"/>
      <c r="AC933"/>
      <c r="AD933"/>
    </row>
    <row r="934" spans="1:30" s="10" customFormat="1" ht="30" customHeight="1">
      <c r="A934" s="5"/>
      <c r="B934" s="5"/>
      <c r="C934" s="18">
        <v>931</v>
      </c>
      <c r="D934" s="19" t="s">
        <v>376</v>
      </c>
      <c r="E934" s="20" t="s">
        <v>377</v>
      </c>
      <c r="F934" s="20" t="s">
        <v>377</v>
      </c>
      <c r="G934" s="24" t="str">
        <f t="shared" si="14"/>
        <v>Do</v>
      </c>
      <c r="H934" s="77" t="s">
        <v>1030</v>
      </c>
      <c r="I934" s="78">
        <v>1.5</v>
      </c>
      <c r="J934" s="11"/>
      <c r="K934" s="78">
        <v>20</v>
      </c>
      <c r="L934"/>
      <c r="M934"/>
      <c r="N934"/>
      <c r="O934"/>
      <c r="P934"/>
      <c r="Q934"/>
      <c r="R934"/>
      <c r="S934"/>
      <c r="T934"/>
      <c r="U934"/>
      <c r="V934"/>
      <c r="W934"/>
      <c r="X934"/>
      <c r="Y934"/>
      <c r="Z934"/>
      <c r="AA934"/>
      <c r="AB934"/>
      <c r="AC934"/>
      <c r="AD934"/>
    </row>
    <row r="935" spans="1:30" s="10" customFormat="1" ht="45" customHeight="1">
      <c r="A935" s="5"/>
      <c r="B935" s="5"/>
      <c r="C935" s="18">
        <v>932</v>
      </c>
      <c r="D935" s="19" t="s">
        <v>376</v>
      </c>
      <c r="E935" s="20" t="s">
        <v>377</v>
      </c>
      <c r="F935" s="20" t="s">
        <v>377</v>
      </c>
      <c r="G935" s="24" t="str">
        <f t="shared" si="14"/>
        <v>Do</v>
      </c>
      <c r="H935" s="77" t="s">
        <v>1031</v>
      </c>
      <c r="I935" s="78">
        <v>2</v>
      </c>
      <c r="J935" s="11"/>
      <c r="K935" s="78">
        <v>110</v>
      </c>
      <c r="L935"/>
      <c r="M935"/>
      <c r="N935"/>
      <c r="O935"/>
      <c r="P935"/>
      <c r="Q935"/>
      <c r="R935"/>
      <c r="S935"/>
      <c r="T935"/>
      <c r="U935"/>
      <c r="V935"/>
      <c r="W935"/>
      <c r="X935"/>
      <c r="Y935"/>
      <c r="Z935"/>
      <c r="AA935"/>
      <c r="AB935"/>
      <c r="AC935"/>
      <c r="AD935"/>
    </row>
    <row r="936" spans="1:30" s="10" customFormat="1" ht="45" customHeight="1">
      <c r="A936" s="5"/>
      <c r="B936" s="5"/>
      <c r="C936" s="18">
        <v>933</v>
      </c>
      <c r="D936" s="19" t="s">
        <v>376</v>
      </c>
      <c r="E936" s="20" t="s">
        <v>377</v>
      </c>
      <c r="F936" s="20" t="s">
        <v>377</v>
      </c>
      <c r="G936" s="24" t="str">
        <f t="shared" si="14"/>
        <v>Do</v>
      </c>
      <c r="H936" s="77" t="s">
        <v>1032</v>
      </c>
      <c r="I936" s="78">
        <v>1.5</v>
      </c>
      <c r="J936" s="11"/>
      <c r="K936" s="78">
        <v>40</v>
      </c>
      <c r="L936"/>
      <c r="M936"/>
      <c r="N936"/>
      <c r="O936"/>
      <c r="P936"/>
      <c r="Q936"/>
      <c r="R936"/>
      <c r="S936"/>
      <c r="T936"/>
      <c r="U936"/>
      <c r="V936"/>
      <c r="W936"/>
      <c r="X936"/>
      <c r="Y936"/>
      <c r="Z936"/>
      <c r="AA936"/>
      <c r="AB936"/>
      <c r="AC936"/>
      <c r="AD936"/>
    </row>
    <row r="937" spans="1:30" s="10" customFormat="1" ht="45" customHeight="1">
      <c r="A937" s="5"/>
      <c r="B937" s="5"/>
      <c r="C937" s="18">
        <v>934</v>
      </c>
      <c r="D937" s="19" t="s">
        <v>376</v>
      </c>
      <c r="E937" s="20" t="s">
        <v>377</v>
      </c>
      <c r="F937" s="20" t="s">
        <v>377</v>
      </c>
      <c r="G937" s="24" t="str">
        <f t="shared" si="14"/>
        <v>Do</v>
      </c>
      <c r="H937" s="77" t="s">
        <v>1033</v>
      </c>
      <c r="I937" s="81">
        <v>8</v>
      </c>
      <c r="J937" s="11"/>
      <c r="K937" s="81">
        <v>319.42</v>
      </c>
      <c r="L937"/>
      <c r="M937"/>
      <c r="N937"/>
      <c r="O937"/>
      <c r="P937"/>
      <c r="Q937"/>
      <c r="R937"/>
      <c r="S937"/>
      <c r="T937"/>
      <c r="U937"/>
      <c r="V937"/>
      <c r="W937"/>
      <c r="X937"/>
      <c r="Y937"/>
      <c r="Z937"/>
      <c r="AA937"/>
      <c r="AB937"/>
      <c r="AC937"/>
      <c r="AD937"/>
    </row>
    <row r="938" spans="1:30" s="10" customFormat="1" ht="60" customHeight="1">
      <c r="A938" s="5"/>
      <c r="B938" s="5"/>
      <c r="C938" s="18">
        <v>935</v>
      </c>
      <c r="D938" s="19" t="s">
        <v>376</v>
      </c>
      <c r="E938" s="20" t="s">
        <v>377</v>
      </c>
      <c r="F938" s="98"/>
      <c r="G938" s="24" t="str">
        <f>IF(F938=F938,"Do",F938)</f>
        <v>Do</v>
      </c>
      <c r="H938" s="77" t="s">
        <v>1034</v>
      </c>
      <c r="I938" s="81">
        <v>0</v>
      </c>
      <c r="J938" s="11"/>
      <c r="K938" s="81">
        <v>34.229999999999997</v>
      </c>
      <c r="L938"/>
      <c r="M938"/>
      <c r="N938"/>
      <c r="O938"/>
      <c r="P938"/>
      <c r="Q938"/>
      <c r="R938"/>
      <c r="S938"/>
      <c r="T938"/>
      <c r="U938"/>
      <c r="V938"/>
      <c r="W938"/>
      <c r="X938"/>
      <c r="Y938"/>
      <c r="Z938"/>
      <c r="AA938"/>
      <c r="AB938"/>
      <c r="AC938"/>
      <c r="AD938"/>
    </row>
    <row r="939" spans="1:30" s="10" customFormat="1" ht="45" customHeight="1">
      <c r="A939" s="5"/>
      <c r="B939" s="5"/>
      <c r="C939" s="18">
        <v>936</v>
      </c>
      <c r="D939" s="19" t="s">
        <v>376</v>
      </c>
      <c r="E939" s="20" t="s">
        <v>377</v>
      </c>
      <c r="F939" s="20" t="s">
        <v>377</v>
      </c>
      <c r="G939" s="24" t="str">
        <f>IF(F939=F937,"Do",F939)</f>
        <v>Do</v>
      </c>
      <c r="H939" s="77" t="s">
        <v>1035</v>
      </c>
      <c r="I939" s="78">
        <f>1.72-1.27</f>
        <v>0.44999999999999996</v>
      </c>
      <c r="J939" s="11"/>
      <c r="K939" s="99">
        <v>21.93</v>
      </c>
      <c r="L939"/>
      <c r="M939"/>
      <c r="N939"/>
      <c r="O939"/>
      <c r="P939"/>
      <c r="Q939"/>
      <c r="R939"/>
      <c r="S939"/>
      <c r="T939"/>
      <c r="U939"/>
      <c r="V939"/>
      <c r="W939"/>
      <c r="X939"/>
      <c r="Y939"/>
      <c r="Z939"/>
      <c r="AA939"/>
      <c r="AB939"/>
      <c r="AC939"/>
      <c r="AD939"/>
    </row>
    <row r="940" spans="1:30" s="10" customFormat="1" ht="45" customHeight="1">
      <c r="A940" s="5"/>
      <c r="B940" s="5"/>
      <c r="C940" s="18">
        <v>937</v>
      </c>
      <c r="D940" s="19" t="s">
        <v>376</v>
      </c>
      <c r="E940" s="20" t="s">
        <v>377</v>
      </c>
      <c r="F940" s="20" t="s">
        <v>377</v>
      </c>
      <c r="G940" s="24" t="str">
        <f t="shared" si="14"/>
        <v>Do</v>
      </c>
      <c r="H940" s="77" t="s">
        <v>1036</v>
      </c>
      <c r="I940" s="78">
        <v>0.4</v>
      </c>
      <c r="J940" s="11"/>
      <c r="K940" s="99">
        <v>11.92</v>
      </c>
      <c r="L940"/>
      <c r="M940"/>
      <c r="N940"/>
      <c r="O940"/>
      <c r="P940"/>
      <c r="Q940"/>
      <c r="R940"/>
      <c r="S940"/>
      <c r="T940"/>
      <c r="U940"/>
      <c r="V940"/>
      <c r="W940"/>
      <c r="X940"/>
      <c r="Y940"/>
      <c r="Z940"/>
      <c r="AA940"/>
      <c r="AB940"/>
      <c r="AC940"/>
      <c r="AD940"/>
    </row>
    <row r="941" spans="1:30" s="10" customFormat="1" ht="45" customHeight="1">
      <c r="A941" s="5"/>
      <c r="B941" s="5"/>
      <c r="C941" s="18">
        <v>938</v>
      </c>
      <c r="D941" s="19" t="s">
        <v>376</v>
      </c>
      <c r="E941" s="20" t="s">
        <v>377</v>
      </c>
      <c r="F941" s="20" t="s">
        <v>377</v>
      </c>
      <c r="G941" s="24" t="str">
        <f t="shared" si="14"/>
        <v>Do</v>
      </c>
      <c r="H941" s="77" t="s">
        <v>1037</v>
      </c>
      <c r="I941" s="81">
        <v>0.47</v>
      </c>
      <c r="J941" s="11"/>
      <c r="K941" s="100">
        <v>58.99</v>
      </c>
      <c r="L941"/>
      <c r="M941"/>
      <c r="N941"/>
      <c r="O941"/>
      <c r="P941"/>
      <c r="Q941"/>
      <c r="R941"/>
      <c r="S941"/>
      <c r="T941"/>
      <c r="U941"/>
      <c r="V941"/>
      <c r="W941"/>
      <c r="X941"/>
      <c r="Y941"/>
      <c r="Z941"/>
      <c r="AA941"/>
      <c r="AB941"/>
      <c r="AC941"/>
      <c r="AD941"/>
    </row>
    <row r="942" spans="1:30" s="10" customFormat="1" ht="45" customHeight="1">
      <c r="A942" s="5"/>
      <c r="B942" s="5"/>
      <c r="C942" s="18">
        <v>939</v>
      </c>
      <c r="D942" s="19" t="s">
        <v>376</v>
      </c>
      <c r="E942" s="20" t="s">
        <v>377</v>
      </c>
      <c r="F942" s="20" t="s">
        <v>377</v>
      </c>
      <c r="G942" s="24" t="str">
        <f t="shared" si="14"/>
        <v>Do</v>
      </c>
      <c r="H942" s="77" t="s">
        <v>1038</v>
      </c>
      <c r="I942" s="81">
        <v>0.6</v>
      </c>
      <c r="J942" s="11"/>
      <c r="K942" s="100">
        <v>57.17</v>
      </c>
      <c r="L942"/>
      <c r="M942"/>
      <c r="N942"/>
      <c r="O942"/>
      <c r="P942"/>
      <c r="Q942"/>
      <c r="R942"/>
      <c r="S942"/>
      <c r="T942"/>
      <c r="U942"/>
      <c r="V942"/>
      <c r="W942"/>
      <c r="X942"/>
      <c r="Y942"/>
      <c r="Z942"/>
      <c r="AA942"/>
      <c r="AB942"/>
      <c r="AC942"/>
      <c r="AD942"/>
    </row>
    <row r="943" spans="1:30" s="10" customFormat="1" ht="45" customHeight="1">
      <c r="A943" s="5"/>
      <c r="B943" s="5"/>
      <c r="C943" s="18">
        <v>940</v>
      </c>
      <c r="D943" s="19" t="s">
        <v>376</v>
      </c>
      <c r="E943" s="20" t="s">
        <v>377</v>
      </c>
      <c r="F943" s="20" t="s">
        <v>377</v>
      </c>
      <c r="G943" s="24" t="str">
        <f t="shared" si="14"/>
        <v>Do</v>
      </c>
      <c r="H943" s="77" t="s">
        <v>1039</v>
      </c>
      <c r="I943" s="78">
        <f>2.175-0.572</f>
        <v>1.6029999999999998</v>
      </c>
      <c r="J943" s="11"/>
      <c r="K943" s="99">
        <v>70</v>
      </c>
      <c r="L943"/>
      <c r="M943"/>
      <c r="N943"/>
      <c r="O943"/>
      <c r="P943"/>
      <c r="Q943"/>
      <c r="R943"/>
      <c r="S943"/>
      <c r="T943"/>
      <c r="U943"/>
      <c r="V943"/>
      <c r="W943"/>
      <c r="X943"/>
      <c r="Y943"/>
      <c r="Z943"/>
      <c r="AA943"/>
      <c r="AB943"/>
      <c r="AC943"/>
      <c r="AD943"/>
    </row>
    <row r="944" spans="1:30" s="10" customFormat="1" ht="45" customHeight="1">
      <c r="A944" s="5"/>
      <c r="B944" s="5"/>
      <c r="C944" s="18">
        <v>941</v>
      </c>
      <c r="D944" s="19" t="s">
        <v>376</v>
      </c>
      <c r="E944" s="20" t="s">
        <v>377</v>
      </c>
      <c r="F944" s="20" t="s">
        <v>377</v>
      </c>
      <c r="G944" s="24" t="str">
        <f t="shared" si="14"/>
        <v>Do</v>
      </c>
      <c r="H944" s="77" t="s">
        <v>1040</v>
      </c>
      <c r="I944" s="78">
        <f>4.052-2.665</f>
        <v>1.3869999999999996</v>
      </c>
      <c r="J944" s="11"/>
      <c r="K944" s="99">
        <v>80</v>
      </c>
      <c r="L944"/>
      <c r="M944"/>
      <c r="N944"/>
      <c r="O944"/>
      <c r="P944"/>
      <c r="Q944"/>
      <c r="R944"/>
      <c r="S944"/>
      <c r="T944"/>
      <c r="U944"/>
      <c r="V944"/>
      <c r="W944"/>
      <c r="X944"/>
      <c r="Y944"/>
      <c r="Z944"/>
      <c r="AA944"/>
      <c r="AB944"/>
      <c r="AC944"/>
      <c r="AD944"/>
    </row>
    <row r="945" spans="1:30" s="10" customFormat="1" ht="45" customHeight="1">
      <c r="A945" s="5"/>
      <c r="B945" s="5"/>
      <c r="C945" s="18">
        <v>942</v>
      </c>
      <c r="D945" s="19" t="s">
        <v>376</v>
      </c>
      <c r="E945" s="20" t="s">
        <v>377</v>
      </c>
      <c r="F945" s="20" t="s">
        <v>377</v>
      </c>
      <c r="G945" s="24" t="str">
        <f t="shared" si="14"/>
        <v>Do</v>
      </c>
      <c r="H945" s="77" t="s">
        <v>1041</v>
      </c>
      <c r="I945" s="78">
        <v>0.71399999999999997</v>
      </c>
      <c r="J945" s="11"/>
      <c r="K945" s="99">
        <v>45</v>
      </c>
      <c r="L945"/>
      <c r="M945"/>
      <c r="N945"/>
      <c r="O945"/>
      <c r="P945"/>
      <c r="Q945"/>
      <c r="R945"/>
      <c r="S945"/>
      <c r="T945"/>
      <c r="U945"/>
      <c r="V945"/>
      <c r="W945"/>
      <c r="X945"/>
      <c r="Y945"/>
      <c r="Z945"/>
      <c r="AA945"/>
      <c r="AB945"/>
      <c r="AC945"/>
      <c r="AD945"/>
    </row>
    <row r="946" spans="1:30" s="10" customFormat="1" ht="60" customHeight="1">
      <c r="A946" s="5"/>
      <c r="B946" s="5"/>
      <c r="C946" s="18">
        <v>943</v>
      </c>
      <c r="D946" s="19" t="s">
        <v>376</v>
      </c>
      <c r="E946" s="20" t="s">
        <v>377</v>
      </c>
      <c r="F946" s="20" t="s">
        <v>377</v>
      </c>
      <c r="G946" s="24" t="str">
        <f t="shared" si="14"/>
        <v>Do</v>
      </c>
      <c r="H946" s="77" t="s">
        <v>1042</v>
      </c>
      <c r="I946" s="78">
        <f>0.576+0.152</f>
        <v>0.72799999999999998</v>
      </c>
      <c r="J946" s="11"/>
      <c r="K946" s="99">
        <v>70</v>
      </c>
      <c r="L946"/>
      <c r="M946"/>
      <c r="N946"/>
      <c r="O946"/>
      <c r="P946"/>
      <c r="Q946"/>
      <c r="R946"/>
      <c r="S946"/>
      <c r="T946"/>
      <c r="U946"/>
      <c r="V946"/>
      <c r="W946"/>
      <c r="X946"/>
      <c r="Y946"/>
      <c r="Z946"/>
      <c r="AA946"/>
      <c r="AB946"/>
      <c r="AC946"/>
      <c r="AD946"/>
    </row>
    <row r="947" spans="1:30" s="10" customFormat="1" ht="45" customHeight="1">
      <c r="A947" s="5"/>
      <c r="B947" s="5"/>
      <c r="C947" s="18">
        <v>944</v>
      </c>
      <c r="D947" s="19" t="s">
        <v>376</v>
      </c>
      <c r="E947" s="20" t="s">
        <v>377</v>
      </c>
      <c r="F947" s="20" t="s">
        <v>377</v>
      </c>
      <c r="G947" s="24" t="str">
        <f t="shared" si="14"/>
        <v>Do</v>
      </c>
      <c r="H947" s="77" t="s">
        <v>1043</v>
      </c>
      <c r="I947" s="78">
        <f>1.671-0.568</f>
        <v>1.1030000000000002</v>
      </c>
      <c r="J947" s="11"/>
      <c r="K947" s="99">
        <v>85</v>
      </c>
      <c r="L947"/>
      <c r="M947"/>
      <c r="N947"/>
      <c r="O947"/>
      <c r="P947"/>
      <c r="Q947"/>
      <c r="R947"/>
      <c r="S947"/>
      <c r="T947"/>
      <c r="U947"/>
      <c r="V947"/>
      <c r="W947"/>
      <c r="X947"/>
      <c r="Y947"/>
      <c r="Z947"/>
      <c r="AA947"/>
      <c r="AB947"/>
      <c r="AC947"/>
      <c r="AD947"/>
    </row>
    <row r="948" spans="1:30" s="10" customFormat="1" ht="90" customHeight="1">
      <c r="A948" s="5"/>
      <c r="B948" s="5"/>
      <c r="C948" s="18">
        <v>945</v>
      </c>
      <c r="D948" s="19" t="s">
        <v>376</v>
      </c>
      <c r="E948" s="20" t="s">
        <v>377</v>
      </c>
      <c r="F948" s="20" t="s">
        <v>377</v>
      </c>
      <c r="G948" s="24" t="str">
        <f t="shared" si="14"/>
        <v>Do</v>
      </c>
      <c r="H948" s="76" t="s">
        <v>1044</v>
      </c>
      <c r="I948" s="91">
        <f>2+3.8+2.1+0.74</f>
        <v>8.64</v>
      </c>
      <c r="J948" s="11"/>
      <c r="K948" s="91">
        <v>608.5</v>
      </c>
      <c r="L948"/>
      <c r="M948"/>
      <c r="N948"/>
      <c r="O948"/>
      <c r="P948"/>
      <c r="Q948"/>
      <c r="R948"/>
      <c r="S948"/>
      <c r="T948"/>
      <c r="U948"/>
      <c r="V948"/>
      <c r="W948"/>
      <c r="X948"/>
      <c r="Y948"/>
      <c r="Z948"/>
      <c r="AA948"/>
      <c r="AB948"/>
      <c r="AC948"/>
      <c r="AD948"/>
    </row>
    <row r="949" spans="1:30" s="10" customFormat="1" ht="45" customHeight="1">
      <c r="A949" s="5"/>
      <c r="B949" s="5"/>
      <c r="C949" s="18">
        <v>946</v>
      </c>
      <c r="D949" s="19" t="s">
        <v>48</v>
      </c>
      <c r="E949" s="96" t="s">
        <v>1011</v>
      </c>
      <c r="F949" s="96" t="s">
        <v>1012</v>
      </c>
      <c r="G949" s="24" t="str">
        <f t="shared" si="14"/>
        <v>Mangaldoi Rural Road Division</v>
      </c>
      <c r="H949" s="77" t="s">
        <v>1045</v>
      </c>
      <c r="I949" s="88">
        <v>2.6</v>
      </c>
      <c r="J949" s="11"/>
      <c r="K949" s="88">
        <v>146</v>
      </c>
      <c r="L949"/>
      <c r="M949"/>
      <c r="N949"/>
      <c r="O949"/>
      <c r="P949"/>
      <c r="Q949"/>
      <c r="R949"/>
      <c r="S949"/>
      <c r="T949"/>
      <c r="U949"/>
      <c r="V949"/>
      <c r="W949"/>
      <c r="X949"/>
      <c r="Y949"/>
      <c r="Z949"/>
      <c r="AA949"/>
      <c r="AB949"/>
      <c r="AC949"/>
      <c r="AD949"/>
    </row>
    <row r="950" spans="1:30" s="10" customFormat="1" ht="18.75" customHeight="1">
      <c r="A950" s="5"/>
      <c r="B950" s="5"/>
      <c r="C950" s="18">
        <v>947</v>
      </c>
      <c r="D950" s="19" t="s">
        <v>48</v>
      </c>
      <c r="E950" s="96" t="s">
        <v>1011</v>
      </c>
      <c r="F950" s="96" t="s">
        <v>1012</v>
      </c>
      <c r="G950" s="24" t="str">
        <f t="shared" si="14"/>
        <v>Do</v>
      </c>
      <c r="H950" s="77" t="s">
        <v>1046</v>
      </c>
      <c r="I950" s="88">
        <v>1.6</v>
      </c>
      <c r="J950" s="11"/>
      <c r="K950" s="88">
        <v>78</v>
      </c>
      <c r="L950"/>
      <c r="M950"/>
      <c r="N950"/>
      <c r="O950"/>
      <c r="P950"/>
      <c r="Q950"/>
      <c r="R950"/>
      <c r="S950"/>
      <c r="T950"/>
      <c r="U950"/>
      <c r="V950"/>
      <c r="W950"/>
      <c r="X950"/>
      <c r="Y950"/>
      <c r="Z950"/>
      <c r="AA950"/>
      <c r="AB950"/>
      <c r="AC950"/>
      <c r="AD950"/>
    </row>
    <row r="951" spans="1:30" s="10" customFormat="1" ht="30" customHeight="1">
      <c r="A951" s="5"/>
      <c r="B951" s="5"/>
      <c r="C951" s="18">
        <v>948</v>
      </c>
      <c r="D951" s="19" t="s">
        <v>48</v>
      </c>
      <c r="E951" s="96" t="s">
        <v>1011</v>
      </c>
      <c r="F951" s="96" t="s">
        <v>1012</v>
      </c>
      <c r="G951" s="24" t="str">
        <f t="shared" si="14"/>
        <v>Do</v>
      </c>
      <c r="H951" s="77" t="s">
        <v>1047</v>
      </c>
      <c r="I951" s="88">
        <v>0.5</v>
      </c>
      <c r="J951" s="11"/>
      <c r="K951" s="88">
        <v>44.5</v>
      </c>
      <c r="L951"/>
      <c r="M951"/>
      <c r="N951"/>
      <c r="O951"/>
      <c r="P951"/>
      <c r="Q951"/>
      <c r="R951"/>
      <c r="S951"/>
      <c r="T951"/>
      <c r="U951"/>
      <c r="V951"/>
      <c r="W951"/>
      <c r="X951"/>
      <c r="Y951"/>
      <c r="Z951"/>
      <c r="AA951"/>
      <c r="AB951"/>
      <c r="AC951"/>
      <c r="AD951"/>
    </row>
    <row r="952" spans="1:30" s="10" customFormat="1" ht="18.75" customHeight="1">
      <c r="A952" s="5"/>
      <c r="B952" s="5"/>
      <c r="C952" s="18">
        <v>949</v>
      </c>
      <c r="D952" s="19" t="s">
        <v>48</v>
      </c>
      <c r="E952" s="96" t="s">
        <v>1011</v>
      </c>
      <c r="F952" s="96" t="s">
        <v>1012</v>
      </c>
      <c r="G952" s="24" t="str">
        <f t="shared" si="14"/>
        <v>Do</v>
      </c>
      <c r="H952" s="77" t="s">
        <v>1048</v>
      </c>
      <c r="I952" s="88">
        <v>4.1550000000000002</v>
      </c>
      <c r="J952" s="11"/>
      <c r="K952" s="88">
        <v>145</v>
      </c>
      <c r="L952"/>
      <c r="M952"/>
      <c r="N952"/>
      <c r="O952"/>
      <c r="P952"/>
      <c r="Q952"/>
      <c r="R952"/>
      <c r="S952"/>
      <c r="T952"/>
      <c r="U952"/>
      <c r="V952"/>
      <c r="W952"/>
      <c r="X952"/>
      <c r="Y952"/>
      <c r="Z952"/>
      <c r="AA952"/>
      <c r="AB952"/>
      <c r="AC952"/>
      <c r="AD952"/>
    </row>
    <row r="953" spans="1:30" s="10" customFormat="1" ht="18.75" customHeight="1">
      <c r="A953" s="5"/>
      <c r="B953" s="5"/>
      <c r="C953" s="18">
        <v>950</v>
      </c>
      <c r="D953" s="19" t="s">
        <v>48</v>
      </c>
      <c r="E953" s="96" t="s">
        <v>1011</v>
      </c>
      <c r="F953" s="96" t="s">
        <v>1012</v>
      </c>
      <c r="G953" s="24" t="str">
        <f t="shared" si="14"/>
        <v>Do</v>
      </c>
      <c r="H953" s="77" t="s">
        <v>1049</v>
      </c>
      <c r="I953" s="88">
        <v>0</v>
      </c>
      <c r="J953" s="11"/>
      <c r="K953" s="88">
        <v>5</v>
      </c>
      <c r="L953"/>
      <c r="M953"/>
      <c r="N953"/>
      <c r="O953"/>
      <c r="P953"/>
      <c r="Q953"/>
      <c r="R953"/>
      <c r="S953"/>
      <c r="T953"/>
      <c r="U953"/>
      <c r="V953"/>
      <c r="W953"/>
      <c r="X953"/>
      <c r="Y953"/>
      <c r="Z953"/>
      <c r="AA953"/>
      <c r="AB953"/>
      <c r="AC953"/>
      <c r="AD953"/>
    </row>
    <row r="954" spans="1:30" s="10" customFormat="1" ht="30" customHeight="1">
      <c r="A954" s="5"/>
      <c r="B954" s="5"/>
      <c r="C954" s="18">
        <v>951</v>
      </c>
      <c r="D954" s="19" t="s">
        <v>48</v>
      </c>
      <c r="E954" s="96" t="s">
        <v>1011</v>
      </c>
      <c r="F954" s="96" t="s">
        <v>1012</v>
      </c>
      <c r="G954" s="24" t="str">
        <f t="shared" si="14"/>
        <v>Do</v>
      </c>
      <c r="H954" s="77" t="s">
        <v>1050</v>
      </c>
      <c r="I954" s="88">
        <v>0</v>
      </c>
      <c r="J954" s="11">
        <v>1</v>
      </c>
      <c r="K954" s="88">
        <v>25</v>
      </c>
      <c r="L954"/>
      <c r="M954"/>
      <c r="N954"/>
      <c r="O954"/>
      <c r="P954"/>
      <c r="Q954"/>
      <c r="R954"/>
      <c r="S954"/>
      <c r="T954"/>
      <c r="U954"/>
      <c r="V954"/>
      <c r="W954"/>
      <c r="X954"/>
      <c r="Y954"/>
      <c r="Z954"/>
      <c r="AA954"/>
      <c r="AB954"/>
      <c r="AC954"/>
      <c r="AD954"/>
    </row>
    <row r="955" spans="1:30" s="10" customFormat="1" ht="30" customHeight="1">
      <c r="A955" s="5"/>
      <c r="B955" s="5"/>
      <c r="C955" s="18">
        <v>952</v>
      </c>
      <c r="D955" s="19" t="s">
        <v>48</v>
      </c>
      <c r="E955" s="96" t="s">
        <v>1011</v>
      </c>
      <c r="F955" s="96" t="s">
        <v>1012</v>
      </c>
      <c r="G955" s="24" t="str">
        <f t="shared" si="14"/>
        <v>Do</v>
      </c>
      <c r="H955" s="77" t="s">
        <v>1051</v>
      </c>
      <c r="I955" s="88">
        <v>0</v>
      </c>
      <c r="J955" s="11">
        <v>1</v>
      </c>
      <c r="K955" s="88">
        <v>20</v>
      </c>
      <c r="L955"/>
      <c r="M955"/>
      <c r="N955"/>
      <c r="O955"/>
      <c r="P955"/>
      <c r="Q955"/>
      <c r="R955"/>
      <c r="S955"/>
      <c r="T955"/>
      <c r="U955"/>
      <c r="V955"/>
      <c r="W955"/>
      <c r="X955"/>
      <c r="Y955"/>
      <c r="Z955"/>
      <c r="AA955"/>
      <c r="AB955"/>
      <c r="AC955"/>
      <c r="AD955"/>
    </row>
    <row r="956" spans="1:30" s="10" customFormat="1" ht="30" customHeight="1">
      <c r="A956" s="5"/>
      <c r="B956" s="5"/>
      <c r="C956" s="18">
        <v>953</v>
      </c>
      <c r="D956" s="19" t="s">
        <v>48</v>
      </c>
      <c r="E956" s="96" t="s">
        <v>1011</v>
      </c>
      <c r="F956" s="96" t="s">
        <v>1012</v>
      </c>
      <c r="G956" s="24" t="str">
        <f t="shared" si="14"/>
        <v>Do</v>
      </c>
      <c r="H956" s="77" t="s">
        <v>1052</v>
      </c>
      <c r="I956" s="88">
        <v>0</v>
      </c>
      <c r="J956" s="11">
        <v>1</v>
      </c>
      <c r="K956" s="88">
        <v>10</v>
      </c>
      <c r="L956"/>
      <c r="M956"/>
      <c r="N956"/>
      <c r="O956"/>
      <c r="P956"/>
      <c r="Q956"/>
      <c r="R956"/>
      <c r="S956"/>
      <c r="T956"/>
      <c r="U956"/>
      <c r="V956"/>
      <c r="W956"/>
      <c r="X956"/>
      <c r="Y956"/>
      <c r="Z956"/>
      <c r="AA956"/>
      <c r="AB956"/>
      <c r="AC956"/>
      <c r="AD956"/>
    </row>
    <row r="957" spans="1:30" s="10" customFormat="1" ht="30" customHeight="1">
      <c r="A957" s="5"/>
      <c r="B957" s="5"/>
      <c r="C957" s="18">
        <v>954</v>
      </c>
      <c r="D957" s="19" t="s">
        <v>48</v>
      </c>
      <c r="E957" s="96" t="s">
        <v>1011</v>
      </c>
      <c r="F957" s="96" t="s">
        <v>1012</v>
      </c>
      <c r="G957" s="24" t="str">
        <f t="shared" si="14"/>
        <v>Do</v>
      </c>
      <c r="H957" s="77" t="s">
        <v>1053</v>
      </c>
      <c r="I957" s="88">
        <v>0</v>
      </c>
      <c r="J957" s="11">
        <v>1</v>
      </c>
      <c r="K957" s="88">
        <v>9</v>
      </c>
      <c r="L957"/>
      <c r="M957"/>
      <c r="N957"/>
      <c r="O957"/>
      <c r="P957"/>
      <c r="Q957"/>
      <c r="R957"/>
      <c r="S957"/>
      <c r="T957"/>
      <c r="U957"/>
      <c r="V957"/>
      <c r="W957"/>
      <c r="X957"/>
      <c r="Y957"/>
      <c r="Z957"/>
      <c r="AA957"/>
      <c r="AB957"/>
      <c r="AC957"/>
      <c r="AD957"/>
    </row>
    <row r="958" spans="1:30" s="10" customFormat="1" ht="30" customHeight="1">
      <c r="A958" s="5"/>
      <c r="B958" s="5"/>
      <c r="C958" s="18">
        <v>955</v>
      </c>
      <c r="D958" s="19" t="s">
        <v>48</v>
      </c>
      <c r="E958" s="96" t="s">
        <v>1011</v>
      </c>
      <c r="F958" s="96" t="s">
        <v>1012</v>
      </c>
      <c r="G958" s="24" t="str">
        <f t="shared" si="14"/>
        <v>Do</v>
      </c>
      <c r="H958" s="77" t="s">
        <v>1054</v>
      </c>
      <c r="I958" s="88">
        <v>0</v>
      </c>
      <c r="J958" s="11">
        <v>1</v>
      </c>
      <c r="K958" s="88">
        <v>14.5</v>
      </c>
      <c r="L958"/>
      <c r="M958"/>
      <c r="N958"/>
      <c r="O958"/>
      <c r="P958"/>
      <c r="Q958"/>
      <c r="R958"/>
      <c r="S958"/>
      <c r="T958"/>
      <c r="U958"/>
      <c r="V958"/>
      <c r="W958"/>
      <c r="X958"/>
      <c r="Y958"/>
      <c r="Z958"/>
      <c r="AA958"/>
      <c r="AB958"/>
      <c r="AC958"/>
      <c r="AD958"/>
    </row>
    <row r="959" spans="1:30" s="10" customFormat="1" ht="30" customHeight="1">
      <c r="A959" s="5"/>
      <c r="B959" s="5"/>
      <c r="C959" s="18">
        <v>956</v>
      </c>
      <c r="D959" s="19" t="s">
        <v>48</v>
      </c>
      <c r="E959" s="96" t="s">
        <v>1011</v>
      </c>
      <c r="F959" s="96" t="s">
        <v>1012</v>
      </c>
      <c r="G959" s="24" t="str">
        <f t="shared" si="14"/>
        <v>Do</v>
      </c>
      <c r="H959" s="77" t="s">
        <v>1055</v>
      </c>
      <c r="I959" s="88">
        <v>0</v>
      </c>
      <c r="J959" s="11">
        <v>1</v>
      </c>
      <c r="K959" s="88">
        <v>3</v>
      </c>
      <c r="L959"/>
      <c r="M959"/>
      <c r="N959"/>
      <c r="O959"/>
      <c r="P959"/>
      <c r="Q959"/>
      <c r="R959"/>
      <c r="S959"/>
      <c r="T959"/>
      <c r="U959"/>
      <c r="V959"/>
      <c r="W959"/>
      <c r="X959"/>
      <c r="Y959"/>
      <c r="Z959"/>
      <c r="AA959"/>
      <c r="AB959"/>
      <c r="AC959"/>
      <c r="AD959"/>
    </row>
    <row r="960" spans="1:30" s="10" customFormat="1" ht="45" customHeight="1">
      <c r="A960" s="5"/>
      <c r="B960" s="5"/>
      <c r="C960" s="18">
        <v>957</v>
      </c>
      <c r="D960" s="19" t="s">
        <v>48</v>
      </c>
      <c r="E960" s="96" t="s">
        <v>1011</v>
      </c>
      <c r="F960" s="96" t="s">
        <v>1056</v>
      </c>
      <c r="G960" s="24" t="str">
        <f t="shared" si="14"/>
        <v>Mangaldoi Rural Road Divn</v>
      </c>
      <c r="H960" s="77" t="s">
        <v>1057</v>
      </c>
      <c r="I960" s="88">
        <v>2.6</v>
      </c>
      <c r="J960" s="11"/>
      <c r="K960" s="88">
        <v>40</v>
      </c>
      <c r="L960"/>
      <c r="M960"/>
      <c r="N960"/>
      <c r="O960"/>
      <c r="P960"/>
      <c r="Q960"/>
      <c r="R960"/>
      <c r="S960"/>
      <c r="T960"/>
      <c r="U960"/>
      <c r="V960"/>
      <c r="W960"/>
      <c r="X960"/>
      <c r="Y960"/>
      <c r="Z960"/>
      <c r="AA960"/>
      <c r="AB960"/>
      <c r="AC960"/>
      <c r="AD960"/>
    </row>
    <row r="961" spans="1:30" s="10" customFormat="1" ht="30" customHeight="1">
      <c r="A961" s="5"/>
      <c r="B961" s="5"/>
      <c r="C961" s="18">
        <v>958</v>
      </c>
      <c r="D961" s="19" t="s">
        <v>48</v>
      </c>
      <c r="E961" s="96" t="s">
        <v>1011</v>
      </c>
      <c r="F961" s="96" t="s">
        <v>1056</v>
      </c>
      <c r="G961" s="24" t="str">
        <f t="shared" si="14"/>
        <v>Do</v>
      </c>
      <c r="H961" s="77" t="s">
        <v>1058</v>
      </c>
      <c r="I961" s="88">
        <v>1.5</v>
      </c>
      <c r="J961" s="11"/>
      <c r="K961" s="88">
        <v>22</v>
      </c>
      <c r="L961"/>
      <c r="M961"/>
      <c r="N961"/>
      <c r="O961"/>
      <c r="P961"/>
      <c r="Q961"/>
      <c r="R961"/>
      <c r="S961"/>
      <c r="T961"/>
      <c r="U961"/>
      <c r="V961"/>
      <c r="W961"/>
      <c r="X961"/>
      <c r="Y961"/>
      <c r="Z961"/>
      <c r="AA961"/>
      <c r="AB961"/>
      <c r="AC961"/>
      <c r="AD961"/>
    </row>
    <row r="962" spans="1:30" s="10" customFormat="1" ht="45" customHeight="1">
      <c r="A962" s="5"/>
      <c r="B962" s="5"/>
      <c r="C962" s="18">
        <v>959</v>
      </c>
      <c r="D962" s="19" t="s">
        <v>48</v>
      </c>
      <c r="E962" s="96" t="s">
        <v>1011</v>
      </c>
      <c r="F962" s="96" t="s">
        <v>1056</v>
      </c>
      <c r="G962" s="24" t="str">
        <f t="shared" si="14"/>
        <v>Do</v>
      </c>
      <c r="H962" s="77" t="s">
        <v>1059</v>
      </c>
      <c r="I962" s="78">
        <v>0</v>
      </c>
      <c r="J962" s="11"/>
      <c r="K962" s="78">
        <v>18</v>
      </c>
      <c r="L962"/>
      <c r="M962"/>
      <c r="N962"/>
      <c r="O962"/>
      <c r="P962"/>
      <c r="Q962"/>
      <c r="R962"/>
      <c r="S962"/>
      <c r="T962"/>
      <c r="U962"/>
      <c r="V962"/>
      <c r="W962"/>
      <c r="X962"/>
      <c r="Y962"/>
      <c r="Z962"/>
      <c r="AA962"/>
      <c r="AB962"/>
      <c r="AC962"/>
      <c r="AD962"/>
    </row>
    <row r="963" spans="1:30" s="10" customFormat="1" ht="45" customHeight="1">
      <c r="A963" s="5"/>
      <c r="B963" s="5"/>
      <c r="C963" s="18">
        <v>960</v>
      </c>
      <c r="D963" s="19" t="s">
        <v>48</v>
      </c>
      <c r="E963" s="96" t="s">
        <v>1011</v>
      </c>
      <c r="F963" s="96" t="s">
        <v>1056</v>
      </c>
      <c r="G963" s="24" t="str">
        <f t="shared" si="14"/>
        <v>Do</v>
      </c>
      <c r="H963" s="77" t="s">
        <v>1060</v>
      </c>
      <c r="I963" s="78">
        <v>0</v>
      </c>
      <c r="J963" s="11"/>
      <c r="K963" s="78">
        <v>4</v>
      </c>
      <c r="L963"/>
      <c r="M963"/>
      <c r="N963"/>
      <c r="O963"/>
      <c r="P963"/>
      <c r="Q963"/>
      <c r="R963"/>
      <c r="S963"/>
      <c r="T963"/>
      <c r="U963"/>
      <c r="V963"/>
      <c r="W963"/>
      <c r="X963"/>
      <c r="Y963"/>
      <c r="Z963"/>
      <c r="AA963"/>
      <c r="AB963"/>
      <c r="AC963"/>
      <c r="AD963"/>
    </row>
    <row r="964" spans="1:30" s="10" customFormat="1" ht="45" customHeight="1">
      <c r="A964" s="5"/>
      <c r="B964" s="5"/>
      <c r="C964" s="18">
        <v>961</v>
      </c>
      <c r="D964" s="19" t="s">
        <v>48</v>
      </c>
      <c r="E964" s="96" t="s">
        <v>1011</v>
      </c>
      <c r="F964" s="96" t="s">
        <v>1056</v>
      </c>
      <c r="G964" s="24" t="str">
        <f t="shared" si="14"/>
        <v>Do</v>
      </c>
      <c r="H964" s="77" t="s">
        <v>1061</v>
      </c>
      <c r="I964" s="78">
        <v>0</v>
      </c>
      <c r="J964" s="11"/>
      <c r="K964" s="78">
        <v>8</v>
      </c>
      <c r="L964"/>
      <c r="M964"/>
      <c r="N964"/>
      <c r="O964"/>
      <c r="P964"/>
      <c r="Q964"/>
      <c r="R964"/>
      <c r="S964"/>
      <c r="T964"/>
      <c r="U964"/>
      <c r="V964"/>
      <c r="W964"/>
      <c r="X964"/>
      <c r="Y964"/>
      <c r="Z964"/>
      <c r="AA964"/>
      <c r="AB964"/>
      <c r="AC964"/>
      <c r="AD964"/>
    </row>
    <row r="965" spans="1:30" s="10" customFormat="1" ht="30" customHeight="1">
      <c r="A965" s="5"/>
      <c r="B965" s="5"/>
      <c r="C965" s="18">
        <v>962</v>
      </c>
      <c r="D965" s="19" t="s">
        <v>48</v>
      </c>
      <c r="E965" s="96" t="s">
        <v>1011</v>
      </c>
      <c r="F965" s="96" t="s">
        <v>1056</v>
      </c>
      <c r="G965" s="24" t="str">
        <f t="shared" si="14"/>
        <v>Do</v>
      </c>
      <c r="H965" s="77" t="s">
        <v>1062</v>
      </c>
      <c r="I965" s="78">
        <v>1.4</v>
      </c>
      <c r="J965" s="11"/>
      <c r="K965" s="78">
        <v>18</v>
      </c>
      <c r="L965"/>
      <c r="M965"/>
      <c r="N965"/>
      <c r="O965"/>
      <c r="P965"/>
      <c r="Q965"/>
      <c r="R965"/>
      <c r="S965"/>
      <c r="T965"/>
      <c r="U965"/>
      <c r="V965"/>
      <c r="W965"/>
      <c r="X965"/>
      <c r="Y965"/>
      <c r="Z965"/>
      <c r="AA965"/>
      <c r="AB965"/>
      <c r="AC965"/>
      <c r="AD965"/>
    </row>
    <row r="966" spans="1:30" s="10" customFormat="1" ht="30" customHeight="1">
      <c r="A966" s="5"/>
      <c r="B966" s="5"/>
      <c r="C966" s="18">
        <v>963</v>
      </c>
      <c r="D966" s="19" t="s">
        <v>48</v>
      </c>
      <c r="E966" s="96" t="s">
        <v>1011</v>
      </c>
      <c r="F966" s="96" t="s">
        <v>1056</v>
      </c>
      <c r="G966" s="24" t="str">
        <f t="shared" ref="G966:G1029" si="15">IF(F966=F965,"Do",F966)</f>
        <v>Do</v>
      </c>
      <c r="H966" s="77" t="s">
        <v>1063</v>
      </c>
      <c r="I966" s="78">
        <v>0.5</v>
      </c>
      <c r="J966" s="11"/>
      <c r="K966" s="78">
        <v>8</v>
      </c>
      <c r="L966"/>
      <c r="M966"/>
      <c r="N966"/>
      <c r="O966"/>
      <c r="P966"/>
      <c r="Q966"/>
      <c r="R966"/>
      <c r="S966"/>
      <c r="T966"/>
      <c r="U966"/>
      <c r="V966"/>
      <c r="W966"/>
      <c r="X966"/>
      <c r="Y966"/>
      <c r="Z966"/>
      <c r="AA966"/>
      <c r="AB966"/>
      <c r="AC966"/>
      <c r="AD966"/>
    </row>
    <row r="967" spans="1:30" s="10" customFormat="1" ht="30" customHeight="1">
      <c r="A967" s="5"/>
      <c r="B967" s="5"/>
      <c r="C967" s="18">
        <v>964</v>
      </c>
      <c r="D967" s="19" t="s">
        <v>48</v>
      </c>
      <c r="E967" s="96" t="s">
        <v>1011</v>
      </c>
      <c r="F967" s="96" t="s">
        <v>1056</v>
      </c>
      <c r="G967" s="24" t="str">
        <f t="shared" si="15"/>
        <v>Do</v>
      </c>
      <c r="H967" s="77" t="s">
        <v>1064</v>
      </c>
      <c r="I967" s="78">
        <v>0.6</v>
      </c>
      <c r="J967" s="11"/>
      <c r="K967" s="78">
        <v>8</v>
      </c>
      <c r="L967"/>
      <c r="M967"/>
      <c r="N967"/>
      <c r="O967"/>
      <c r="P967"/>
      <c r="Q967"/>
      <c r="R967"/>
      <c r="S967"/>
      <c r="T967"/>
      <c r="U967"/>
      <c r="V967"/>
      <c r="W967"/>
      <c r="X967"/>
      <c r="Y967"/>
      <c r="Z967"/>
      <c r="AA967"/>
      <c r="AB967"/>
      <c r="AC967"/>
      <c r="AD967"/>
    </row>
    <row r="968" spans="1:30" s="10" customFormat="1" ht="30" customHeight="1">
      <c r="A968" s="5"/>
      <c r="B968" s="5"/>
      <c r="C968" s="18">
        <v>965</v>
      </c>
      <c r="D968" s="19" t="s">
        <v>48</v>
      </c>
      <c r="E968" s="96" t="s">
        <v>1011</v>
      </c>
      <c r="F968" s="96" t="s">
        <v>1056</v>
      </c>
      <c r="G968" s="24" t="str">
        <f t="shared" si="15"/>
        <v>Do</v>
      </c>
      <c r="H968" s="77" t="s">
        <v>1065</v>
      </c>
      <c r="I968" s="78">
        <v>1.4</v>
      </c>
      <c r="J968" s="11"/>
      <c r="K968" s="78">
        <v>22</v>
      </c>
      <c r="L968"/>
      <c r="M968"/>
      <c r="N968"/>
      <c r="O968"/>
      <c r="P968"/>
      <c r="Q968"/>
      <c r="R968"/>
      <c r="S968"/>
      <c r="T968"/>
      <c r="U968"/>
      <c r="V968"/>
      <c r="W968"/>
      <c r="X968"/>
      <c r="Y968"/>
      <c r="Z968"/>
      <c r="AA968"/>
      <c r="AB968"/>
      <c r="AC968"/>
      <c r="AD968"/>
    </row>
    <row r="969" spans="1:30" s="10" customFormat="1" ht="30" customHeight="1">
      <c r="A969" s="5"/>
      <c r="B969" s="5"/>
      <c r="C969" s="18">
        <v>966</v>
      </c>
      <c r="D969" s="19" t="s">
        <v>48</v>
      </c>
      <c r="E969" s="96" t="s">
        <v>1011</v>
      </c>
      <c r="F969" s="96" t="s">
        <v>1056</v>
      </c>
      <c r="G969" s="24" t="str">
        <f t="shared" si="15"/>
        <v>Do</v>
      </c>
      <c r="H969" s="77" t="s">
        <v>1066</v>
      </c>
      <c r="I969" s="78">
        <v>1.25</v>
      </c>
      <c r="J969" s="11"/>
      <c r="K969" s="78">
        <v>15</v>
      </c>
      <c r="L969"/>
      <c r="M969"/>
      <c r="N969"/>
      <c r="O969"/>
      <c r="P969"/>
      <c r="Q969"/>
      <c r="R969"/>
      <c r="S969"/>
      <c r="T969"/>
      <c r="U969"/>
      <c r="V969"/>
      <c r="W969"/>
      <c r="X969"/>
      <c r="Y969"/>
      <c r="Z969"/>
      <c r="AA969"/>
      <c r="AB969"/>
      <c r="AC969"/>
      <c r="AD969"/>
    </row>
    <row r="970" spans="1:30" s="10" customFormat="1" ht="30" customHeight="1">
      <c r="A970" s="5"/>
      <c r="B970" s="5"/>
      <c r="C970" s="18">
        <v>967</v>
      </c>
      <c r="D970" s="19" t="s">
        <v>48</v>
      </c>
      <c r="E970" s="96" t="s">
        <v>1011</v>
      </c>
      <c r="F970" s="96" t="s">
        <v>1056</v>
      </c>
      <c r="G970" s="24" t="str">
        <f t="shared" si="15"/>
        <v>Do</v>
      </c>
      <c r="H970" s="77" t="s">
        <v>1067</v>
      </c>
      <c r="I970" s="78">
        <v>1.05</v>
      </c>
      <c r="J970" s="11"/>
      <c r="K970" s="78">
        <v>13</v>
      </c>
      <c r="L970"/>
      <c r="M970"/>
      <c r="N970"/>
      <c r="O970"/>
      <c r="P970"/>
      <c r="Q970"/>
      <c r="R970"/>
      <c r="S970"/>
      <c r="T970"/>
      <c r="U970"/>
      <c r="V970"/>
      <c r="W970"/>
      <c r="X970"/>
      <c r="Y970"/>
      <c r="Z970"/>
      <c r="AA970"/>
      <c r="AB970"/>
      <c r="AC970"/>
      <c r="AD970"/>
    </row>
    <row r="971" spans="1:30" s="10" customFormat="1" ht="30" customHeight="1">
      <c r="A971" s="5"/>
      <c r="B971" s="5"/>
      <c r="C971" s="18">
        <v>968</v>
      </c>
      <c r="D971" s="19" t="s">
        <v>48</v>
      </c>
      <c r="E971" s="96" t="s">
        <v>1011</v>
      </c>
      <c r="F971" s="96" t="s">
        <v>1056</v>
      </c>
      <c r="G971" s="24" t="str">
        <f t="shared" si="15"/>
        <v>Do</v>
      </c>
      <c r="H971" s="77" t="s">
        <v>1068</v>
      </c>
      <c r="I971" s="78">
        <v>1.6</v>
      </c>
      <c r="J971" s="11"/>
      <c r="K971" s="78">
        <v>19.5</v>
      </c>
      <c r="L971"/>
      <c r="M971"/>
      <c r="N971"/>
      <c r="O971"/>
      <c r="P971"/>
      <c r="Q971"/>
      <c r="R971"/>
      <c r="S971"/>
      <c r="T971"/>
      <c r="U971"/>
      <c r="V971"/>
      <c r="W971"/>
      <c r="X971"/>
      <c r="Y971"/>
      <c r="Z971"/>
      <c r="AA971"/>
      <c r="AB971"/>
      <c r="AC971"/>
      <c r="AD971"/>
    </row>
    <row r="972" spans="1:30" s="10" customFormat="1" ht="30" customHeight="1">
      <c r="A972" s="5"/>
      <c r="B972" s="5"/>
      <c r="C972" s="18">
        <v>969</v>
      </c>
      <c r="D972" s="19" t="s">
        <v>48</v>
      </c>
      <c r="E972" s="96" t="s">
        <v>1011</v>
      </c>
      <c r="F972" s="96" t="s">
        <v>1056</v>
      </c>
      <c r="G972" s="24" t="str">
        <f t="shared" si="15"/>
        <v>Do</v>
      </c>
      <c r="H972" s="77" t="s">
        <v>1069</v>
      </c>
      <c r="I972" s="78">
        <v>1.8</v>
      </c>
      <c r="J972" s="11"/>
      <c r="K972" s="78">
        <v>21</v>
      </c>
      <c r="L972"/>
      <c r="M972"/>
      <c r="N972"/>
      <c r="O972"/>
      <c r="P972"/>
      <c r="Q972"/>
      <c r="R972"/>
      <c r="S972"/>
      <c r="T972"/>
      <c r="U972"/>
      <c r="V972"/>
      <c r="W972"/>
      <c r="X972"/>
      <c r="Y972"/>
      <c r="Z972"/>
      <c r="AA972"/>
      <c r="AB972"/>
      <c r="AC972"/>
      <c r="AD972"/>
    </row>
    <row r="973" spans="1:30" s="10" customFormat="1" ht="18.75" customHeight="1">
      <c r="A973" s="5"/>
      <c r="B973" s="5"/>
      <c r="C973" s="18">
        <v>970</v>
      </c>
      <c r="D973" s="19" t="s">
        <v>48</v>
      </c>
      <c r="E973" s="96" t="s">
        <v>1011</v>
      </c>
      <c r="F973" s="96" t="s">
        <v>1056</v>
      </c>
      <c r="G973" s="24" t="str">
        <f t="shared" si="15"/>
        <v>Do</v>
      </c>
      <c r="H973" s="77" t="s">
        <v>1070</v>
      </c>
      <c r="I973" s="78">
        <v>0.5</v>
      </c>
      <c r="J973" s="11"/>
      <c r="K973" s="78">
        <v>6</v>
      </c>
      <c r="L973"/>
      <c r="M973"/>
      <c r="N973"/>
      <c r="O973"/>
      <c r="P973"/>
      <c r="Q973"/>
      <c r="R973"/>
      <c r="S973"/>
      <c r="T973"/>
      <c r="U973"/>
      <c r="V973"/>
      <c r="W973"/>
      <c r="X973"/>
      <c r="Y973"/>
      <c r="Z973"/>
      <c r="AA973"/>
      <c r="AB973"/>
      <c r="AC973"/>
      <c r="AD973"/>
    </row>
    <row r="974" spans="1:30" s="10" customFormat="1" ht="18.75" customHeight="1">
      <c r="A974" s="5"/>
      <c r="B974" s="5"/>
      <c r="C974" s="18">
        <v>971</v>
      </c>
      <c r="D974" s="19" t="s">
        <v>48</v>
      </c>
      <c r="E974" s="96" t="s">
        <v>1011</v>
      </c>
      <c r="F974" s="96" t="s">
        <v>1056</v>
      </c>
      <c r="G974" s="24" t="str">
        <f t="shared" si="15"/>
        <v>Do</v>
      </c>
      <c r="H974" s="77" t="s">
        <v>1071</v>
      </c>
      <c r="I974" s="78">
        <v>0.5</v>
      </c>
      <c r="J974" s="11"/>
      <c r="K974" s="78">
        <v>6</v>
      </c>
      <c r="L974"/>
      <c r="M974"/>
      <c r="N974"/>
      <c r="O974"/>
      <c r="P974"/>
      <c r="Q974"/>
      <c r="R974"/>
      <c r="S974"/>
      <c r="T974"/>
      <c r="U974"/>
      <c r="V974"/>
      <c r="W974"/>
      <c r="X974"/>
      <c r="Y974"/>
      <c r="Z974"/>
      <c r="AA974"/>
      <c r="AB974"/>
      <c r="AC974"/>
      <c r="AD974"/>
    </row>
    <row r="975" spans="1:30" s="10" customFormat="1" ht="30" customHeight="1">
      <c r="A975" s="5"/>
      <c r="B975" s="5"/>
      <c r="C975" s="18">
        <v>972</v>
      </c>
      <c r="D975" s="19" t="s">
        <v>48</v>
      </c>
      <c r="E975" s="96" t="s">
        <v>1011</v>
      </c>
      <c r="F975" s="96" t="s">
        <v>1056</v>
      </c>
      <c r="G975" s="24" t="str">
        <f t="shared" si="15"/>
        <v>Do</v>
      </c>
      <c r="H975" s="77" t="s">
        <v>1072</v>
      </c>
      <c r="I975" s="78">
        <v>1.5</v>
      </c>
      <c r="J975" s="11"/>
      <c r="K975" s="78">
        <v>17</v>
      </c>
      <c r="L975"/>
      <c r="M975"/>
      <c r="N975"/>
      <c r="O975"/>
      <c r="P975"/>
      <c r="Q975"/>
      <c r="R975"/>
      <c r="S975"/>
      <c r="T975"/>
      <c r="U975"/>
      <c r="V975"/>
      <c r="W975"/>
      <c r="X975"/>
      <c r="Y975"/>
      <c r="Z975"/>
      <c r="AA975"/>
      <c r="AB975"/>
      <c r="AC975"/>
      <c r="AD975"/>
    </row>
    <row r="976" spans="1:30" s="10" customFormat="1" ht="45" customHeight="1">
      <c r="A976" s="5"/>
      <c r="B976" s="5"/>
      <c r="C976" s="18">
        <v>973</v>
      </c>
      <c r="D976" s="19" t="s">
        <v>48</v>
      </c>
      <c r="E976" s="96" t="s">
        <v>1011</v>
      </c>
      <c r="F976" s="96" t="s">
        <v>1056</v>
      </c>
      <c r="G976" s="24" t="str">
        <f t="shared" si="15"/>
        <v>Do</v>
      </c>
      <c r="H976" s="77" t="s">
        <v>1073</v>
      </c>
      <c r="I976" s="78">
        <v>0</v>
      </c>
      <c r="J976" s="11">
        <v>1</v>
      </c>
      <c r="K976" s="78">
        <v>15</v>
      </c>
      <c r="L976"/>
      <c r="M976"/>
      <c r="N976"/>
      <c r="O976"/>
      <c r="P976"/>
      <c r="Q976"/>
      <c r="R976"/>
      <c r="S976"/>
      <c r="T976"/>
      <c r="U976"/>
      <c r="V976"/>
      <c r="W976"/>
      <c r="X976"/>
      <c r="Y976"/>
      <c r="Z976"/>
      <c r="AA976"/>
      <c r="AB976"/>
      <c r="AC976"/>
      <c r="AD976"/>
    </row>
    <row r="977" spans="1:30" s="10" customFormat="1" ht="30" customHeight="1">
      <c r="A977" s="5"/>
      <c r="B977" s="5"/>
      <c r="C977" s="18">
        <v>974</v>
      </c>
      <c r="D977" s="19" t="s">
        <v>48</v>
      </c>
      <c r="E977" s="96" t="s">
        <v>1011</v>
      </c>
      <c r="F977" s="96" t="s">
        <v>1056</v>
      </c>
      <c r="G977" s="24" t="str">
        <f t="shared" si="15"/>
        <v>Do</v>
      </c>
      <c r="H977" s="77" t="s">
        <v>1074</v>
      </c>
      <c r="I977" s="78">
        <v>0</v>
      </c>
      <c r="J977" s="11">
        <v>1</v>
      </c>
      <c r="K977" s="78">
        <v>22</v>
      </c>
      <c r="L977"/>
      <c r="M977"/>
      <c r="N977"/>
      <c r="O977"/>
      <c r="P977"/>
      <c r="Q977"/>
      <c r="R977"/>
      <c r="S977"/>
      <c r="T977"/>
      <c r="U977"/>
      <c r="V977"/>
      <c r="W977"/>
      <c r="X977"/>
      <c r="Y977"/>
      <c r="Z977"/>
      <c r="AA977"/>
      <c r="AB977"/>
      <c r="AC977"/>
      <c r="AD977"/>
    </row>
    <row r="978" spans="1:30" s="10" customFormat="1" ht="45" customHeight="1">
      <c r="A978" s="5"/>
      <c r="B978" s="5"/>
      <c r="C978" s="18">
        <v>975</v>
      </c>
      <c r="D978" s="19" t="s">
        <v>48</v>
      </c>
      <c r="E978" s="98" t="s">
        <v>49</v>
      </c>
      <c r="F978" s="98" t="s">
        <v>911</v>
      </c>
      <c r="G978" s="24" t="str">
        <f t="shared" si="15"/>
        <v>Mangaldoi State Road Division</v>
      </c>
      <c r="H978" s="77" t="s">
        <v>1075</v>
      </c>
      <c r="I978" s="88">
        <v>1.57</v>
      </c>
      <c r="J978" s="11"/>
      <c r="K978" s="88">
        <v>207.22</v>
      </c>
      <c r="L978"/>
      <c r="M978"/>
      <c r="N978"/>
      <c r="O978"/>
      <c r="P978"/>
      <c r="Q978"/>
      <c r="R978"/>
      <c r="S978"/>
      <c r="T978"/>
      <c r="U978"/>
      <c r="V978"/>
      <c r="W978"/>
      <c r="X978"/>
      <c r="Y978"/>
      <c r="Z978"/>
      <c r="AA978"/>
      <c r="AB978"/>
      <c r="AC978"/>
      <c r="AD978"/>
    </row>
    <row r="979" spans="1:30" s="10" customFormat="1" ht="45" customHeight="1">
      <c r="A979" s="5"/>
      <c r="B979" s="5"/>
      <c r="C979" s="18">
        <v>976</v>
      </c>
      <c r="D979" s="19" t="s">
        <v>48</v>
      </c>
      <c r="E979" s="98" t="s">
        <v>49</v>
      </c>
      <c r="F979" s="98" t="s">
        <v>911</v>
      </c>
      <c r="G979" s="24" t="str">
        <f t="shared" si="15"/>
        <v>Do</v>
      </c>
      <c r="H979" s="77" t="s">
        <v>1076</v>
      </c>
      <c r="I979" s="88">
        <v>0.38</v>
      </c>
      <c r="J979" s="11"/>
      <c r="K979" s="88">
        <v>49.14</v>
      </c>
      <c r="L979"/>
      <c r="M979"/>
      <c r="N979"/>
      <c r="O979"/>
      <c r="P979"/>
      <c r="Q979"/>
      <c r="R979"/>
      <c r="S979"/>
      <c r="T979"/>
      <c r="U979"/>
      <c r="V979"/>
      <c r="W979"/>
      <c r="X979"/>
      <c r="Y979"/>
      <c r="Z979"/>
      <c r="AA979"/>
      <c r="AB979"/>
      <c r="AC979"/>
      <c r="AD979"/>
    </row>
    <row r="980" spans="1:30" s="10" customFormat="1" ht="60" customHeight="1">
      <c r="A980" s="5"/>
      <c r="B980" s="5"/>
      <c r="C980" s="18">
        <v>977</v>
      </c>
      <c r="D980" s="19" t="s">
        <v>48</v>
      </c>
      <c r="E980" s="98" t="s">
        <v>49</v>
      </c>
      <c r="F980" s="98" t="s">
        <v>911</v>
      </c>
      <c r="G980" s="24" t="str">
        <f t="shared" si="15"/>
        <v>Do</v>
      </c>
      <c r="H980" s="77" t="s">
        <v>1077</v>
      </c>
      <c r="I980" s="88">
        <v>0.31</v>
      </c>
      <c r="J980" s="11"/>
      <c r="K980" s="88">
        <v>34.880000000000003</v>
      </c>
      <c r="L980"/>
      <c r="M980"/>
      <c r="N980"/>
      <c r="O980"/>
      <c r="P980"/>
      <c r="Q980"/>
      <c r="R980"/>
      <c r="S980"/>
      <c r="T980"/>
      <c r="U980"/>
      <c r="V980"/>
      <c r="W980"/>
      <c r="X980"/>
      <c r="Y980"/>
      <c r="Z980"/>
      <c r="AA980"/>
      <c r="AB980"/>
      <c r="AC980"/>
      <c r="AD980"/>
    </row>
    <row r="981" spans="1:30" s="10" customFormat="1" ht="45" customHeight="1">
      <c r="A981" s="5"/>
      <c r="B981" s="5"/>
      <c r="C981" s="18">
        <v>978</v>
      </c>
      <c r="D981" s="19" t="s">
        <v>48</v>
      </c>
      <c r="E981" s="98" t="s">
        <v>49</v>
      </c>
      <c r="F981" s="98" t="s">
        <v>911</v>
      </c>
      <c r="G981" s="24" t="str">
        <f t="shared" si="15"/>
        <v>Do</v>
      </c>
      <c r="H981" s="77" t="s">
        <v>1078</v>
      </c>
      <c r="I981" s="88">
        <v>0.41</v>
      </c>
      <c r="J981" s="11"/>
      <c r="K981" s="88">
        <v>13.72</v>
      </c>
      <c r="L981"/>
      <c r="M981"/>
      <c r="N981"/>
      <c r="O981"/>
      <c r="P981"/>
      <c r="Q981"/>
      <c r="R981"/>
      <c r="S981"/>
      <c r="T981"/>
      <c r="U981"/>
      <c r="V981"/>
      <c r="W981"/>
      <c r="X981"/>
      <c r="Y981"/>
      <c r="Z981"/>
      <c r="AA981"/>
      <c r="AB981"/>
      <c r="AC981"/>
      <c r="AD981"/>
    </row>
    <row r="982" spans="1:30" s="10" customFormat="1" ht="45" customHeight="1">
      <c r="A982" s="5"/>
      <c r="B982" s="5"/>
      <c r="C982" s="18">
        <v>979</v>
      </c>
      <c r="D982" s="19" t="s">
        <v>48</v>
      </c>
      <c r="E982" s="98" t="s">
        <v>49</v>
      </c>
      <c r="F982" s="98" t="s">
        <v>911</v>
      </c>
      <c r="G982" s="24" t="str">
        <f t="shared" si="15"/>
        <v>Do</v>
      </c>
      <c r="H982" s="77" t="s">
        <v>1079</v>
      </c>
      <c r="I982" s="88">
        <v>0.157</v>
      </c>
      <c r="J982" s="11"/>
      <c r="K982" s="88">
        <v>14.01</v>
      </c>
      <c r="L982"/>
      <c r="M982"/>
      <c r="N982"/>
      <c r="O982"/>
      <c r="P982"/>
      <c r="Q982"/>
      <c r="R982"/>
      <c r="S982"/>
      <c r="T982"/>
      <c r="U982"/>
      <c r="V982"/>
      <c r="W982"/>
      <c r="X982"/>
      <c r="Y982"/>
      <c r="Z982"/>
      <c r="AA982"/>
      <c r="AB982"/>
      <c r="AC982"/>
      <c r="AD982"/>
    </row>
    <row r="983" spans="1:30" s="10" customFormat="1" ht="30" customHeight="1">
      <c r="A983" s="5"/>
      <c r="B983" s="5"/>
      <c r="C983" s="18">
        <v>980</v>
      </c>
      <c r="D983" s="19" t="s">
        <v>60</v>
      </c>
      <c r="E983" s="20" t="s">
        <v>61</v>
      </c>
      <c r="F983" s="20" t="s">
        <v>61</v>
      </c>
      <c r="G983" s="24" t="str">
        <f t="shared" si="15"/>
        <v>Dibrugarh Rural Rd Divn</v>
      </c>
      <c r="H983" s="76" t="s">
        <v>1080</v>
      </c>
      <c r="I983" s="88">
        <v>9</v>
      </c>
      <c r="J983" s="11"/>
      <c r="K983" s="88">
        <v>178</v>
      </c>
      <c r="L983"/>
      <c r="M983"/>
      <c r="N983"/>
      <c r="O983"/>
      <c r="P983"/>
      <c r="Q983"/>
      <c r="R983"/>
      <c r="S983"/>
      <c r="T983"/>
      <c r="U983"/>
      <c r="V983"/>
      <c r="W983"/>
      <c r="X983"/>
      <c r="Y983"/>
      <c r="Z983"/>
      <c r="AA983"/>
      <c r="AB983"/>
      <c r="AC983"/>
      <c r="AD983"/>
    </row>
    <row r="984" spans="1:30" s="10" customFormat="1" ht="45" customHeight="1">
      <c r="A984" s="5"/>
      <c r="B984" s="5"/>
      <c r="C984" s="18">
        <v>981</v>
      </c>
      <c r="D984" s="19" t="s">
        <v>60</v>
      </c>
      <c r="E984" s="20" t="s">
        <v>61</v>
      </c>
      <c r="F984" s="20" t="s">
        <v>61</v>
      </c>
      <c r="G984" s="24" t="str">
        <f t="shared" si="15"/>
        <v>Do</v>
      </c>
      <c r="H984" s="76" t="s">
        <v>1081</v>
      </c>
      <c r="I984" s="91">
        <f>0.825+0.245</f>
        <v>1.0699999999999998</v>
      </c>
      <c r="J984" s="11"/>
      <c r="K984" s="91">
        <v>92.04</v>
      </c>
      <c r="L984"/>
      <c r="M984"/>
      <c r="N984"/>
      <c r="O984"/>
      <c r="P984"/>
      <c r="Q984"/>
      <c r="R984"/>
      <c r="S984"/>
      <c r="T984"/>
      <c r="U984"/>
      <c r="V984"/>
      <c r="W984"/>
      <c r="X984"/>
      <c r="Y984"/>
      <c r="Z984"/>
      <c r="AA984"/>
      <c r="AB984"/>
      <c r="AC984"/>
      <c r="AD984"/>
    </row>
    <row r="985" spans="1:30" s="10" customFormat="1" ht="30" customHeight="1">
      <c r="A985" s="5"/>
      <c r="B985" s="5"/>
      <c r="C985" s="18">
        <v>982</v>
      </c>
      <c r="D985" s="19" t="s">
        <v>60</v>
      </c>
      <c r="E985" s="20" t="s">
        <v>61</v>
      </c>
      <c r="F985" s="20" t="s">
        <v>61</v>
      </c>
      <c r="G985" s="24" t="str">
        <f t="shared" si="15"/>
        <v>Do</v>
      </c>
      <c r="H985" s="76" t="s">
        <v>1082</v>
      </c>
      <c r="I985" s="88">
        <v>0.4</v>
      </c>
      <c r="J985" s="11"/>
      <c r="K985" s="88">
        <v>18.649999999999999</v>
      </c>
      <c r="L985"/>
      <c r="M985"/>
      <c r="N985"/>
      <c r="O985"/>
      <c r="P985"/>
      <c r="Q985"/>
      <c r="R985"/>
      <c r="S985"/>
      <c r="T985"/>
      <c r="U985"/>
      <c r="V985"/>
      <c r="W985"/>
      <c r="X985"/>
      <c r="Y985"/>
      <c r="Z985"/>
      <c r="AA985"/>
      <c r="AB985"/>
      <c r="AC985"/>
      <c r="AD985"/>
    </row>
    <row r="986" spans="1:30" s="10" customFormat="1" ht="30" customHeight="1">
      <c r="A986" s="5"/>
      <c r="B986" s="5"/>
      <c r="C986" s="18">
        <v>983</v>
      </c>
      <c r="D986" s="19" t="s">
        <v>60</v>
      </c>
      <c r="E986" s="20" t="s">
        <v>61</v>
      </c>
      <c r="F986" s="20" t="s">
        <v>61</v>
      </c>
      <c r="G986" s="24" t="str">
        <f t="shared" si="15"/>
        <v>Do</v>
      </c>
      <c r="H986" s="76" t="s">
        <v>1083</v>
      </c>
      <c r="I986" s="88">
        <v>2.5</v>
      </c>
      <c r="J986" s="11"/>
      <c r="K986" s="88">
        <v>100</v>
      </c>
      <c r="L986"/>
      <c r="M986"/>
      <c r="N986"/>
      <c r="O986"/>
      <c r="P986"/>
      <c r="Q986"/>
      <c r="R986"/>
      <c r="S986"/>
      <c r="T986"/>
      <c r="U986"/>
      <c r="V986"/>
      <c r="W986"/>
      <c r="X986"/>
      <c r="Y986"/>
      <c r="Z986"/>
      <c r="AA986"/>
      <c r="AB986"/>
      <c r="AC986"/>
      <c r="AD986"/>
    </row>
    <row r="987" spans="1:30" s="10" customFormat="1" ht="30" customHeight="1">
      <c r="A987" s="5"/>
      <c r="B987" s="5"/>
      <c r="C987" s="18">
        <v>984</v>
      </c>
      <c r="D987" s="19" t="s">
        <v>60</v>
      </c>
      <c r="E987" s="20" t="s">
        <v>61</v>
      </c>
      <c r="F987" s="20" t="s">
        <v>61</v>
      </c>
      <c r="G987" s="24" t="str">
        <f t="shared" si="15"/>
        <v>Do</v>
      </c>
      <c r="H987" s="76" t="s">
        <v>1084</v>
      </c>
      <c r="I987" s="88">
        <v>1.65</v>
      </c>
      <c r="J987" s="11"/>
      <c r="K987" s="88">
        <v>51.64</v>
      </c>
      <c r="L987"/>
      <c r="M987"/>
      <c r="N987"/>
      <c r="O987"/>
      <c r="P987"/>
      <c r="Q987"/>
      <c r="R987"/>
      <c r="S987"/>
      <c r="T987"/>
      <c r="U987"/>
      <c r="V987"/>
      <c r="W987"/>
      <c r="X987"/>
      <c r="Y987"/>
      <c r="Z987"/>
      <c r="AA987"/>
      <c r="AB987"/>
      <c r="AC987"/>
      <c r="AD987"/>
    </row>
    <row r="988" spans="1:30" s="10" customFormat="1" ht="45" customHeight="1">
      <c r="A988" s="5"/>
      <c r="B988" s="5"/>
      <c r="C988" s="18">
        <v>985</v>
      </c>
      <c r="D988" s="19" t="s">
        <v>60</v>
      </c>
      <c r="E988" s="20" t="s">
        <v>61</v>
      </c>
      <c r="F988" s="20" t="s">
        <v>61</v>
      </c>
      <c r="G988" s="24" t="str">
        <f t="shared" si="15"/>
        <v>Do</v>
      </c>
      <c r="H988" s="76" t="s">
        <v>1085</v>
      </c>
      <c r="I988" s="88">
        <v>0.9</v>
      </c>
      <c r="J988" s="11"/>
      <c r="K988" s="88">
        <v>43</v>
      </c>
      <c r="L988"/>
      <c r="M988"/>
      <c r="N988"/>
      <c r="O988"/>
      <c r="P988"/>
      <c r="Q988"/>
      <c r="R988"/>
      <c r="S988"/>
      <c r="T988"/>
      <c r="U988"/>
      <c r="V988"/>
      <c r="W988"/>
      <c r="X988"/>
      <c r="Y988"/>
      <c r="Z988"/>
      <c r="AA988"/>
      <c r="AB988"/>
      <c r="AC988"/>
      <c r="AD988"/>
    </row>
    <row r="989" spans="1:30" s="10" customFormat="1" ht="45" customHeight="1">
      <c r="A989" s="5"/>
      <c r="B989" s="5"/>
      <c r="C989" s="18">
        <v>986</v>
      </c>
      <c r="D989" s="19" t="s">
        <v>60</v>
      </c>
      <c r="E989" s="20" t="s">
        <v>61</v>
      </c>
      <c r="F989" s="20" t="s">
        <v>61</v>
      </c>
      <c r="G989" s="24" t="str">
        <f t="shared" si="15"/>
        <v>Do</v>
      </c>
      <c r="H989" s="76" t="s">
        <v>1086</v>
      </c>
      <c r="I989" s="88">
        <v>6</v>
      </c>
      <c r="J989" s="11"/>
      <c r="K989" s="88">
        <v>100</v>
      </c>
      <c r="L989"/>
      <c r="M989"/>
      <c r="N989"/>
      <c r="O989"/>
      <c r="P989"/>
      <c r="Q989"/>
      <c r="R989"/>
      <c r="S989"/>
      <c r="T989"/>
      <c r="U989"/>
      <c r="V989"/>
      <c r="W989"/>
      <c r="X989"/>
      <c r="Y989"/>
      <c r="Z989"/>
      <c r="AA989"/>
      <c r="AB989"/>
      <c r="AC989"/>
      <c r="AD989"/>
    </row>
    <row r="990" spans="1:30" s="10" customFormat="1" ht="30" customHeight="1">
      <c r="A990" s="5"/>
      <c r="B990" s="5"/>
      <c r="C990" s="18">
        <v>987</v>
      </c>
      <c r="D990" s="19" t="s">
        <v>60</v>
      </c>
      <c r="E990" s="20" t="s">
        <v>61</v>
      </c>
      <c r="F990" s="20" t="s">
        <v>61</v>
      </c>
      <c r="G990" s="24" t="str">
        <f t="shared" si="15"/>
        <v>Do</v>
      </c>
      <c r="H990" s="76" t="s">
        <v>1087</v>
      </c>
      <c r="I990" s="88">
        <v>0.28000000000000003</v>
      </c>
      <c r="J990" s="11"/>
      <c r="K990" s="88">
        <v>20</v>
      </c>
      <c r="L990"/>
      <c r="M990"/>
      <c r="N990"/>
      <c r="O990"/>
      <c r="P990"/>
      <c r="Q990"/>
      <c r="R990"/>
      <c r="S990"/>
      <c r="T990"/>
      <c r="U990"/>
      <c r="V990"/>
      <c r="W990"/>
      <c r="X990"/>
      <c r="Y990"/>
      <c r="Z990"/>
      <c r="AA990"/>
      <c r="AB990"/>
      <c r="AC990"/>
      <c r="AD990"/>
    </row>
    <row r="991" spans="1:30" s="10" customFormat="1" ht="30" customHeight="1">
      <c r="A991" s="5"/>
      <c r="B991" s="5"/>
      <c r="C991" s="18">
        <v>988</v>
      </c>
      <c r="D991" s="19" t="s">
        <v>60</v>
      </c>
      <c r="E991" s="20" t="s">
        <v>61</v>
      </c>
      <c r="F991" s="20" t="s">
        <v>61</v>
      </c>
      <c r="G991" s="24" t="str">
        <f t="shared" si="15"/>
        <v>Do</v>
      </c>
      <c r="H991" s="76" t="s">
        <v>1088</v>
      </c>
      <c r="I991" s="88">
        <v>0.22</v>
      </c>
      <c r="J991" s="11"/>
      <c r="K991" s="88">
        <v>20</v>
      </c>
      <c r="L991"/>
      <c r="M991"/>
      <c r="N991"/>
      <c r="O991"/>
      <c r="P991"/>
      <c r="Q991"/>
      <c r="R991"/>
      <c r="S991"/>
      <c r="T991"/>
      <c r="U991"/>
      <c r="V991"/>
      <c r="W991"/>
      <c r="X991"/>
      <c r="Y991"/>
      <c r="Z991"/>
      <c r="AA991"/>
      <c r="AB991"/>
      <c r="AC991"/>
      <c r="AD991"/>
    </row>
    <row r="992" spans="1:30" s="10" customFormat="1" ht="30" customHeight="1">
      <c r="A992" s="5"/>
      <c r="B992" s="5"/>
      <c r="C992" s="18">
        <v>989</v>
      </c>
      <c r="D992" s="19" t="s">
        <v>60</v>
      </c>
      <c r="E992" s="20" t="s">
        <v>61</v>
      </c>
      <c r="F992" s="20" t="s">
        <v>61</v>
      </c>
      <c r="G992" s="24" t="str">
        <f t="shared" si="15"/>
        <v>Do</v>
      </c>
      <c r="H992" s="76" t="s">
        <v>1089</v>
      </c>
      <c r="I992" s="88">
        <v>0.23499999999999999</v>
      </c>
      <c r="J992" s="11"/>
      <c r="K992" s="88">
        <v>169.17</v>
      </c>
      <c r="L992"/>
      <c r="M992"/>
      <c r="N992"/>
      <c r="O992"/>
      <c r="P992"/>
      <c r="Q992"/>
      <c r="R992"/>
      <c r="S992"/>
      <c r="T992"/>
      <c r="U992"/>
      <c r="V992"/>
      <c r="W992"/>
      <c r="X992"/>
      <c r="Y992"/>
      <c r="Z992"/>
      <c r="AA992"/>
      <c r="AB992"/>
      <c r="AC992"/>
      <c r="AD992"/>
    </row>
    <row r="993" spans="1:30" s="10" customFormat="1" ht="30" customHeight="1">
      <c r="A993" s="5"/>
      <c r="B993" s="5"/>
      <c r="C993" s="18">
        <v>990</v>
      </c>
      <c r="D993" s="19" t="s">
        <v>60</v>
      </c>
      <c r="E993" s="20" t="s">
        <v>61</v>
      </c>
      <c r="F993" s="20" t="s">
        <v>61</v>
      </c>
      <c r="G993" s="24" t="str">
        <f t="shared" si="15"/>
        <v>Do</v>
      </c>
      <c r="H993" s="76" t="s">
        <v>1090</v>
      </c>
      <c r="I993" s="88">
        <v>0.14000000000000001</v>
      </c>
      <c r="J993" s="11"/>
      <c r="K993" s="88">
        <v>8.76</v>
      </c>
      <c r="L993"/>
      <c r="M993"/>
      <c r="N993"/>
      <c r="O993"/>
      <c r="P993"/>
      <c r="Q993"/>
      <c r="R993"/>
      <c r="S993"/>
      <c r="T993"/>
      <c r="U993"/>
      <c r="V993"/>
      <c r="W993"/>
      <c r="X993"/>
      <c r="Y993"/>
      <c r="Z993"/>
      <c r="AA993"/>
      <c r="AB993"/>
      <c r="AC993"/>
      <c r="AD993"/>
    </row>
    <row r="994" spans="1:30" s="10" customFormat="1" ht="60" customHeight="1">
      <c r="A994" s="5"/>
      <c r="B994" s="5"/>
      <c r="C994" s="18">
        <v>991</v>
      </c>
      <c r="D994" s="19" t="s">
        <v>60</v>
      </c>
      <c r="E994" s="20" t="s">
        <v>61</v>
      </c>
      <c r="F994" s="20" t="s">
        <v>61</v>
      </c>
      <c r="G994" s="24" t="str">
        <f t="shared" si="15"/>
        <v>Do</v>
      </c>
      <c r="H994" s="76" t="s">
        <v>1091</v>
      </c>
      <c r="I994" s="88">
        <v>0.18</v>
      </c>
      <c r="J994" s="11"/>
      <c r="K994" s="88">
        <v>13.5</v>
      </c>
      <c r="L994"/>
      <c r="M994"/>
      <c r="N994"/>
      <c r="O994"/>
      <c r="P994"/>
      <c r="Q994"/>
      <c r="R994"/>
      <c r="S994"/>
      <c r="T994"/>
      <c r="U994"/>
      <c r="V994"/>
      <c r="W994"/>
      <c r="X994"/>
      <c r="Y994"/>
      <c r="Z994"/>
      <c r="AA994"/>
      <c r="AB994"/>
      <c r="AC994"/>
      <c r="AD994"/>
    </row>
    <row r="995" spans="1:30" s="10" customFormat="1" ht="45" customHeight="1">
      <c r="A995" s="5"/>
      <c r="B995" s="5"/>
      <c r="C995" s="18">
        <v>992</v>
      </c>
      <c r="D995" s="19" t="s">
        <v>60</v>
      </c>
      <c r="E995" s="20" t="s">
        <v>61</v>
      </c>
      <c r="F995" s="20" t="s">
        <v>61</v>
      </c>
      <c r="G995" s="24" t="str">
        <f t="shared" si="15"/>
        <v>Do</v>
      </c>
      <c r="H995" s="76" t="s">
        <v>1092</v>
      </c>
      <c r="I995" s="88">
        <v>0.16</v>
      </c>
      <c r="J995" s="11"/>
      <c r="K995" s="88">
        <v>19.3</v>
      </c>
      <c r="L995"/>
      <c r="M995"/>
      <c r="N995"/>
      <c r="O995"/>
      <c r="P995"/>
      <c r="Q995"/>
      <c r="R995"/>
      <c r="S995"/>
      <c r="T995"/>
      <c r="U995"/>
      <c r="V995"/>
      <c r="W995"/>
      <c r="X995"/>
      <c r="Y995"/>
      <c r="Z995"/>
      <c r="AA995"/>
      <c r="AB995"/>
      <c r="AC995"/>
      <c r="AD995"/>
    </row>
    <row r="996" spans="1:30" s="10" customFormat="1" ht="30" customHeight="1">
      <c r="A996" s="5"/>
      <c r="B996" s="5"/>
      <c r="C996" s="18">
        <v>993</v>
      </c>
      <c r="D996" s="19" t="s">
        <v>60</v>
      </c>
      <c r="E996" s="20" t="s">
        <v>61</v>
      </c>
      <c r="F996" s="20" t="s">
        <v>61</v>
      </c>
      <c r="G996" s="24" t="str">
        <f t="shared" si="15"/>
        <v>Do</v>
      </c>
      <c r="H996" s="76" t="s">
        <v>1093</v>
      </c>
      <c r="I996" s="88">
        <v>0.17</v>
      </c>
      <c r="J996" s="11"/>
      <c r="K996" s="88">
        <v>20.55</v>
      </c>
      <c r="L996"/>
      <c r="M996"/>
      <c r="N996"/>
      <c r="O996"/>
      <c r="P996"/>
      <c r="Q996"/>
      <c r="R996"/>
      <c r="S996"/>
      <c r="T996"/>
      <c r="U996"/>
      <c r="V996"/>
      <c r="W996"/>
      <c r="X996"/>
      <c r="Y996"/>
      <c r="Z996"/>
      <c r="AA996"/>
      <c r="AB996"/>
      <c r="AC996"/>
      <c r="AD996"/>
    </row>
    <row r="997" spans="1:30" s="10" customFormat="1" ht="45" customHeight="1">
      <c r="A997" s="5"/>
      <c r="B997" s="5"/>
      <c r="C997" s="18">
        <v>994</v>
      </c>
      <c r="D997" s="19" t="s">
        <v>60</v>
      </c>
      <c r="E997" s="20" t="s">
        <v>61</v>
      </c>
      <c r="F997" s="20" t="s">
        <v>61</v>
      </c>
      <c r="G997" s="24" t="str">
        <f t="shared" si="15"/>
        <v>Do</v>
      </c>
      <c r="H997" s="76" t="s">
        <v>1094</v>
      </c>
      <c r="I997" s="88">
        <v>0.15</v>
      </c>
      <c r="J997" s="11"/>
      <c r="K997" s="88">
        <v>15.2</v>
      </c>
      <c r="L997"/>
      <c r="M997"/>
      <c r="N997"/>
      <c r="O997"/>
      <c r="P997"/>
      <c r="Q997"/>
      <c r="R997"/>
      <c r="S997"/>
      <c r="T997"/>
      <c r="U997"/>
      <c r="V997"/>
      <c r="W997"/>
      <c r="X997"/>
      <c r="Y997"/>
      <c r="Z997"/>
      <c r="AA997"/>
      <c r="AB997"/>
      <c r="AC997"/>
      <c r="AD997"/>
    </row>
    <row r="998" spans="1:30" s="10" customFormat="1" ht="45" customHeight="1">
      <c r="A998" s="5"/>
      <c r="B998" s="5"/>
      <c r="C998" s="18">
        <v>995</v>
      </c>
      <c r="D998" s="19" t="s">
        <v>60</v>
      </c>
      <c r="E998" s="20" t="s">
        <v>61</v>
      </c>
      <c r="F998" s="20" t="s">
        <v>61</v>
      </c>
      <c r="G998" s="24" t="str">
        <f t="shared" si="15"/>
        <v>Do</v>
      </c>
      <c r="H998" s="76" t="s">
        <v>1095</v>
      </c>
      <c r="I998" s="88">
        <v>0.18</v>
      </c>
      <c r="J998" s="11"/>
      <c r="K998" s="88">
        <v>15.72</v>
      </c>
      <c r="L998"/>
      <c r="M998"/>
      <c r="N998"/>
      <c r="O998"/>
      <c r="P998"/>
      <c r="Q998"/>
      <c r="R998"/>
      <c r="S998"/>
      <c r="T998"/>
      <c r="U998"/>
      <c r="V998"/>
      <c r="W998"/>
      <c r="X998"/>
      <c r="Y998"/>
      <c r="Z998"/>
      <c r="AA998"/>
      <c r="AB998"/>
      <c r="AC998"/>
      <c r="AD998"/>
    </row>
    <row r="999" spans="1:30" s="10" customFormat="1" ht="30" customHeight="1">
      <c r="A999" s="5"/>
      <c r="B999" s="5"/>
      <c r="C999" s="18">
        <v>996</v>
      </c>
      <c r="D999" s="19" t="s">
        <v>60</v>
      </c>
      <c r="E999" s="20" t="s">
        <v>61</v>
      </c>
      <c r="F999" s="20" t="s">
        <v>61</v>
      </c>
      <c r="G999" s="24" t="str">
        <f t="shared" si="15"/>
        <v>Do</v>
      </c>
      <c r="H999" s="76" t="s">
        <v>1096</v>
      </c>
      <c r="I999" s="88">
        <v>0.52</v>
      </c>
      <c r="J999" s="11"/>
      <c r="K999" s="88">
        <v>11.55</v>
      </c>
      <c r="L999"/>
      <c r="M999"/>
      <c r="N999"/>
      <c r="O999"/>
      <c r="P999"/>
      <c r="Q999"/>
      <c r="R999"/>
      <c r="S999"/>
      <c r="T999"/>
      <c r="U999"/>
      <c r="V999"/>
      <c r="W999"/>
      <c r="X999"/>
      <c r="Y999"/>
      <c r="Z999"/>
      <c r="AA999"/>
      <c r="AB999"/>
      <c r="AC999"/>
      <c r="AD999"/>
    </row>
    <row r="1000" spans="1:30" s="10" customFormat="1" ht="60" customHeight="1">
      <c r="A1000" s="5"/>
      <c r="B1000" s="5"/>
      <c r="C1000" s="18">
        <v>997</v>
      </c>
      <c r="D1000" s="19" t="s">
        <v>60</v>
      </c>
      <c r="E1000" s="20" t="s">
        <v>61</v>
      </c>
      <c r="F1000" s="20" t="s">
        <v>61</v>
      </c>
      <c r="G1000" s="24" t="str">
        <f t="shared" si="15"/>
        <v>Do</v>
      </c>
      <c r="H1000" s="76" t="s">
        <v>1097</v>
      </c>
      <c r="I1000" s="88">
        <v>0.45</v>
      </c>
      <c r="J1000" s="11"/>
      <c r="K1000" s="88">
        <v>29.52</v>
      </c>
      <c r="L1000"/>
      <c r="M1000"/>
      <c r="N1000"/>
      <c r="O1000"/>
      <c r="P1000"/>
      <c r="Q1000"/>
      <c r="R1000"/>
      <c r="S1000"/>
      <c r="T1000"/>
      <c r="U1000"/>
      <c r="V1000"/>
      <c r="W1000"/>
      <c r="X1000"/>
      <c r="Y1000"/>
      <c r="Z1000"/>
      <c r="AA1000"/>
      <c r="AB1000"/>
      <c r="AC1000"/>
      <c r="AD1000"/>
    </row>
    <row r="1001" spans="1:30" s="10" customFormat="1" ht="30" customHeight="1">
      <c r="A1001" s="5"/>
      <c r="B1001" s="5"/>
      <c r="C1001" s="18">
        <v>998</v>
      </c>
      <c r="D1001" s="19" t="s">
        <v>60</v>
      </c>
      <c r="E1001" s="20" t="s">
        <v>61</v>
      </c>
      <c r="F1001" s="20" t="s">
        <v>61</v>
      </c>
      <c r="G1001" s="24" t="str">
        <f t="shared" si="15"/>
        <v>Do</v>
      </c>
      <c r="H1001" s="76" t="s">
        <v>1098</v>
      </c>
      <c r="I1001" s="88">
        <v>0.375</v>
      </c>
      <c r="J1001" s="11"/>
      <c r="K1001" s="88">
        <v>26.64</v>
      </c>
      <c r="L1001"/>
      <c r="M1001"/>
      <c r="N1001"/>
      <c r="O1001"/>
      <c r="P1001"/>
      <c r="Q1001"/>
      <c r="R1001"/>
      <c r="S1001"/>
      <c r="T1001"/>
      <c r="U1001"/>
      <c r="V1001"/>
      <c r="W1001"/>
      <c r="X1001"/>
      <c r="Y1001"/>
      <c r="Z1001"/>
      <c r="AA1001"/>
      <c r="AB1001"/>
      <c r="AC1001"/>
      <c r="AD1001"/>
    </row>
    <row r="1002" spans="1:30" s="10" customFormat="1" ht="45" customHeight="1">
      <c r="A1002" s="5"/>
      <c r="B1002" s="5"/>
      <c r="C1002" s="18">
        <v>999</v>
      </c>
      <c r="D1002" s="19" t="s">
        <v>60</v>
      </c>
      <c r="E1002" s="20" t="s">
        <v>61</v>
      </c>
      <c r="F1002" s="20" t="s">
        <v>61</v>
      </c>
      <c r="G1002" s="24" t="str">
        <f t="shared" si="15"/>
        <v>Do</v>
      </c>
      <c r="H1002" s="76" t="s">
        <v>1099</v>
      </c>
      <c r="I1002" s="88">
        <f>0.365+0.12+0.115</f>
        <v>0.6</v>
      </c>
      <c r="J1002" s="11"/>
      <c r="K1002" s="88">
        <v>33.909999999999997</v>
      </c>
      <c r="L1002"/>
      <c r="M1002"/>
      <c r="N1002"/>
      <c r="O1002"/>
      <c r="P1002"/>
      <c r="Q1002"/>
      <c r="R1002"/>
      <c r="S1002"/>
      <c r="T1002"/>
      <c r="U1002"/>
      <c r="V1002"/>
      <c r="W1002"/>
      <c r="X1002"/>
      <c r="Y1002"/>
      <c r="Z1002"/>
      <c r="AA1002"/>
      <c r="AB1002"/>
      <c r="AC1002"/>
      <c r="AD1002"/>
    </row>
    <row r="1003" spans="1:30" s="10" customFormat="1" ht="30" customHeight="1">
      <c r="A1003" s="5"/>
      <c r="B1003" s="5"/>
      <c r="C1003" s="18">
        <v>1000</v>
      </c>
      <c r="D1003" s="19" t="s">
        <v>60</v>
      </c>
      <c r="E1003" s="20" t="s">
        <v>61</v>
      </c>
      <c r="F1003" s="20" t="s">
        <v>61</v>
      </c>
      <c r="G1003" s="24" t="str">
        <f t="shared" si="15"/>
        <v>Do</v>
      </c>
      <c r="H1003" s="76" t="s">
        <v>1100</v>
      </c>
      <c r="I1003" s="88">
        <v>0.99</v>
      </c>
      <c r="J1003" s="11"/>
      <c r="K1003" s="88">
        <v>23.14</v>
      </c>
      <c r="L1003"/>
      <c r="M1003"/>
      <c r="N1003"/>
      <c r="O1003"/>
      <c r="P1003"/>
      <c r="Q1003"/>
      <c r="R1003"/>
      <c r="S1003"/>
      <c r="T1003"/>
      <c r="U1003"/>
      <c r="V1003"/>
      <c r="W1003"/>
      <c r="X1003"/>
      <c r="Y1003"/>
      <c r="Z1003"/>
      <c r="AA1003"/>
      <c r="AB1003"/>
      <c r="AC1003"/>
      <c r="AD1003"/>
    </row>
    <row r="1004" spans="1:30" s="10" customFormat="1" ht="30" customHeight="1">
      <c r="A1004" s="5"/>
      <c r="B1004" s="5"/>
      <c r="C1004" s="18">
        <v>1001</v>
      </c>
      <c r="D1004" s="19" t="s">
        <v>60</v>
      </c>
      <c r="E1004" s="20" t="s">
        <v>61</v>
      </c>
      <c r="F1004" s="20" t="s">
        <v>61</v>
      </c>
      <c r="G1004" s="24" t="str">
        <f t="shared" si="15"/>
        <v>Do</v>
      </c>
      <c r="H1004" s="76" t="s">
        <v>1101</v>
      </c>
      <c r="I1004" s="88">
        <v>0.27</v>
      </c>
      <c r="J1004" s="11"/>
      <c r="K1004" s="88">
        <v>17.600000000000001</v>
      </c>
      <c r="L1004"/>
      <c r="M1004"/>
      <c r="N1004"/>
      <c r="O1004"/>
      <c r="P1004"/>
      <c r="Q1004"/>
      <c r="R1004"/>
      <c r="S1004"/>
      <c r="T1004"/>
      <c r="U1004"/>
      <c r="V1004"/>
      <c r="W1004"/>
      <c r="X1004"/>
      <c r="Y1004"/>
      <c r="Z1004"/>
      <c r="AA1004"/>
      <c r="AB1004"/>
      <c r="AC1004"/>
      <c r="AD1004"/>
    </row>
    <row r="1005" spans="1:30" s="10" customFormat="1" ht="30" customHeight="1">
      <c r="A1005" s="5"/>
      <c r="B1005" s="5"/>
      <c r="C1005" s="18">
        <v>1002</v>
      </c>
      <c r="D1005" s="19" t="s">
        <v>60</v>
      </c>
      <c r="E1005" s="20" t="s">
        <v>61</v>
      </c>
      <c r="F1005" s="20" t="s">
        <v>61</v>
      </c>
      <c r="G1005" s="24" t="str">
        <f t="shared" si="15"/>
        <v>Do</v>
      </c>
      <c r="H1005" s="76" t="s">
        <v>1102</v>
      </c>
      <c r="I1005" s="88">
        <f>0.72+0.303</f>
        <v>1.0229999999999999</v>
      </c>
      <c r="J1005" s="11"/>
      <c r="K1005" s="88">
        <v>22.54</v>
      </c>
      <c r="L1005"/>
      <c r="M1005"/>
      <c r="N1005"/>
      <c r="O1005"/>
      <c r="P1005"/>
      <c r="Q1005"/>
      <c r="R1005"/>
      <c r="S1005"/>
      <c r="T1005"/>
      <c r="U1005"/>
      <c r="V1005"/>
      <c r="W1005"/>
      <c r="X1005"/>
      <c r="Y1005"/>
      <c r="Z1005"/>
      <c r="AA1005"/>
      <c r="AB1005"/>
      <c r="AC1005"/>
      <c r="AD1005"/>
    </row>
    <row r="1006" spans="1:30" s="10" customFormat="1" ht="30" customHeight="1">
      <c r="A1006" s="5"/>
      <c r="B1006" s="5"/>
      <c r="C1006" s="18">
        <v>1003</v>
      </c>
      <c r="D1006" s="19" t="s">
        <v>60</v>
      </c>
      <c r="E1006" s="20" t="s">
        <v>61</v>
      </c>
      <c r="F1006" s="20" t="s">
        <v>61</v>
      </c>
      <c r="G1006" s="24" t="str">
        <f t="shared" si="15"/>
        <v>Do</v>
      </c>
      <c r="H1006" s="76" t="s">
        <v>1103</v>
      </c>
      <c r="I1006" s="88">
        <v>1.58</v>
      </c>
      <c r="J1006" s="11"/>
      <c r="K1006" s="88">
        <v>100</v>
      </c>
      <c r="L1006"/>
      <c r="M1006"/>
      <c r="N1006"/>
      <c r="O1006"/>
      <c r="P1006"/>
      <c r="Q1006"/>
      <c r="R1006"/>
      <c r="S1006"/>
      <c r="T1006"/>
      <c r="U1006"/>
      <c r="V1006"/>
      <c r="W1006"/>
      <c r="X1006"/>
      <c r="Y1006"/>
      <c r="Z1006"/>
      <c r="AA1006"/>
      <c r="AB1006"/>
      <c r="AC1006"/>
      <c r="AD1006"/>
    </row>
    <row r="1007" spans="1:30" s="10" customFormat="1" ht="30" customHeight="1">
      <c r="A1007" s="5"/>
      <c r="B1007" s="5"/>
      <c r="C1007" s="18">
        <v>1004</v>
      </c>
      <c r="D1007" s="19" t="s">
        <v>60</v>
      </c>
      <c r="E1007" s="20" t="s">
        <v>61</v>
      </c>
      <c r="F1007" s="20" t="s">
        <v>61</v>
      </c>
      <c r="G1007" s="24" t="str">
        <f t="shared" si="15"/>
        <v>Do</v>
      </c>
      <c r="H1007" s="76" t="s">
        <v>1104</v>
      </c>
      <c r="I1007" s="88">
        <v>0.36699999999999999</v>
      </c>
      <c r="J1007" s="11"/>
      <c r="K1007" s="88">
        <v>22.93</v>
      </c>
      <c r="L1007"/>
      <c r="M1007"/>
      <c r="N1007"/>
      <c r="O1007"/>
      <c r="P1007"/>
      <c r="Q1007"/>
      <c r="R1007"/>
      <c r="S1007"/>
      <c r="T1007"/>
      <c r="U1007"/>
      <c r="V1007"/>
      <c r="W1007"/>
      <c r="X1007"/>
      <c r="Y1007"/>
      <c r="Z1007"/>
      <c r="AA1007"/>
      <c r="AB1007"/>
      <c r="AC1007"/>
      <c r="AD1007"/>
    </row>
    <row r="1008" spans="1:30" s="10" customFormat="1" ht="30" customHeight="1">
      <c r="A1008" s="5"/>
      <c r="B1008" s="5"/>
      <c r="C1008" s="18">
        <v>1005</v>
      </c>
      <c r="D1008" s="19" t="s">
        <v>60</v>
      </c>
      <c r="E1008" s="20" t="s">
        <v>61</v>
      </c>
      <c r="F1008" s="20" t="s">
        <v>61</v>
      </c>
      <c r="G1008" s="24" t="str">
        <f t="shared" si="15"/>
        <v>Do</v>
      </c>
      <c r="H1008" s="76" t="s">
        <v>1105</v>
      </c>
      <c r="I1008" s="88">
        <v>0.22</v>
      </c>
      <c r="J1008" s="11"/>
      <c r="K1008" s="88">
        <v>10.97</v>
      </c>
      <c r="L1008"/>
      <c r="M1008"/>
      <c r="N1008"/>
      <c r="O1008"/>
      <c r="P1008"/>
      <c r="Q1008"/>
      <c r="R1008"/>
      <c r="S1008"/>
      <c r="T1008"/>
      <c r="U1008"/>
      <c r="V1008"/>
      <c r="W1008"/>
      <c r="X1008"/>
      <c r="Y1008"/>
      <c r="Z1008"/>
      <c r="AA1008"/>
      <c r="AB1008"/>
      <c r="AC1008"/>
      <c r="AD1008"/>
    </row>
    <row r="1009" spans="1:30" s="10" customFormat="1" ht="30" customHeight="1">
      <c r="A1009" s="5"/>
      <c r="B1009" s="5"/>
      <c r="C1009" s="18">
        <v>1006</v>
      </c>
      <c r="D1009" s="19" t="s">
        <v>60</v>
      </c>
      <c r="E1009" s="20" t="s">
        <v>61</v>
      </c>
      <c r="F1009" s="20" t="s">
        <v>61</v>
      </c>
      <c r="G1009" s="24" t="str">
        <f t="shared" si="15"/>
        <v>Do</v>
      </c>
      <c r="H1009" s="76" t="s">
        <v>1106</v>
      </c>
      <c r="I1009" s="88">
        <v>0.67</v>
      </c>
      <c r="J1009" s="11"/>
      <c r="K1009" s="88">
        <v>34.229999999999997</v>
      </c>
      <c r="L1009"/>
      <c r="M1009"/>
      <c r="N1009"/>
      <c r="O1009"/>
      <c r="P1009"/>
      <c r="Q1009"/>
      <c r="R1009"/>
      <c r="S1009"/>
      <c r="T1009"/>
      <c r="U1009"/>
      <c r="V1009"/>
      <c r="W1009"/>
      <c r="X1009"/>
      <c r="Y1009"/>
      <c r="Z1009"/>
      <c r="AA1009"/>
      <c r="AB1009"/>
      <c r="AC1009"/>
      <c r="AD1009"/>
    </row>
    <row r="1010" spans="1:30" s="10" customFormat="1" ht="30" customHeight="1">
      <c r="A1010" s="5"/>
      <c r="B1010" s="5"/>
      <c r="C1010" s="18">
        <v>1007</v>
      </c>
      <c r="D1010" s="19" t="s">
        <v>60</v>
      </c>
      <c r="E1010" s="20" t="s">
        <v>61</v>
      </c>
      <c r="F1010" s="20" t="s">
        <v>61</v>
      </c>
      <c r="G1010" s="24" t="str">
        <f t="shared" si="15"/>
        <v>Do</v>
      </c>
      <c r="H1010" s="76" t="s">
        <v>1107</v>
      </c>
      <c r="I1010" s="88">
        <v>0.20899999999999999</v>
      </c>
      <c r="J1010" s="11"/>
      <c r="K1010" s="88">
        <v>14.17</v>
      </c>
      <c r="L1010"/>
      <c r="M1010"/>
      <c r="N1010"/>
      <c r="O1010"/>
      <c r="P1010"/>
      <c r="Q1010"/>
      <c r="R1010"/>
      <c r="S1010"/>
      <c r="T1010"/>
      <c r="U1010"/>
      <c r="V1010"/>
      <c r="W1010"/>
      <c r="X1010"/>
      <c r="Y1010"/>
      <c r="Z1010"/>
      <c r="AA1010"/>
      <c r="AB1010"/>
      <c r="AC1010"/>
      <c r="AD1010"/>
    </row>
    <row r="1011" spans="1:30" s="10" customFormat="1" ht="30" customHeight="1">
      <c r="A1011" s="5"/>
      <c r="B1011" s="5"/>
      <c r="C1011" s="18">
        <v>1008</v>
      </c>
      <c r="D1011" s="19" t="s">
        <v>60</v>
      </c>
      <c r="E1011" s="20" t="s">
        <v>61</v>
      </c>
      <c r="F1011" s="20" t="s">
        <v>61</v>
      </c>
      <c r="G1011" s="24" t="str">
        <f t="shared" si="15"/>
        <v>Do</v>
      </c>
      <c r="H1011" s="76" t="s">
        <v>1108</v>
      </c>
      <c r="I1011" s="88">
        <v>0.22500000000000001</v>
      </c>
      <c r="J1011" s="11"/>
      <c r="K1011" s="88">
        <v>21.22</v>
      </c>
      <c r="L1011"/>
      <c r="M1011"/>
      <c r="N1011"/>
      <c r="O1011"/>
      <c r="P1011"/>
      <c r="Q1011"/>
      <c r="R1011"/>
      <c r="S1011"/>
      <c r="T1011"/>
      <c r="U1011"/>
      <c r="V1011"/>
      <c r="W1011"/>
      <c r="X1011"/>
      <c r="Y1011"/>
      <c r="Z1011"/>
      <c r="AA1011"/>
      <c r="AB1011"/>
      <c r="AC1011"/>
      <c r="AD1011"/>
    </row>
    <row r="1012" spans="1:30" s="10" customFormat="1" ht="30" customHeight="1">
      <c r="A1012" s="5"/>
      <c r="B1012" s="5"/>
      <c r="C1012" s="18">
        <v>1009</v>
      </c>
      <c r="D1012" s="19" t="s">
        <v>60</v>
      </c>
      <c r="E1012" s="20" t="s">
        <v>61</v>
      </c>
      <c r="F1012" s="20" t="s">
        <v>61</v>
      </c>
      <c r="G1012" s="24" t="str">
        <f t="shared" si="15"/>
        <v>Do</v>
      </c>
      <c r="H1012" s="76" t="s">
        <v>1109</v>
      </c>
      <c r="I1012" s="88">
        <v>0.26600000000000001</v>
      </c>
      <c r="J1012" s="11"/>
      <c r="K1012" s="88">
        <v>16.100000000000001</v>
      </c>
      <c r="L1012"/>
      <c r="M1012"/>
      <c r="N1012"/>
      <c r="O1012"/>
      <c r="P1012"/>
      <c r="Q1012"/>
      <c r="R1012"/>
      <c r="S1012"/>
      <c r="T1012"/>
      <c r="U1012"/>
      <c r="V1012"/>
      <c r="W1012"/>
      <c r="X1012"/>
      <c r="Y1012"/>
      <c r="Z1012"/>
      <c r="AA1012"/>
      <c r="AB1012"/>
      <c r="AC1012"/>
      <c r="AD1012"/>
    </row>
    <row r="1013" spans="1:30" s="10" customFormat="1" ht="30" customHeight="1">
      <c r="A1013" s="5"/>
      <c r="B1013" s="5"/>
      <c r="C1013" s="18">
        <v>1010</v>
      </c>
      <c r="D1013" s="19" t="s">
        <v>60</v>
      </c>
      <c r="E1013" s="20" t="s">
        <v>61</v>
      </c>
      <c r="F1013" s="20" t="s">
        <v>61</v>
      </c>
      <c r="G1013" s="24" t="str">
        <f t="shared" si="15"/>
        <v>Do</v>
      </c>
      <c r="H1013" s="76" t="s">
        <v>1110</v>
      </c>
      <c r="I1013" s="88">
        <v>0.22500000000000001</v>
      </c>
      <c r="J1013" s="11"/>
      <c r="K1013" s="88">
        <v>14.82</v>
      </c>
      <c r="L1013"/>
      <c r="M1013"/>
      <c r="N1013"/>
      <c r="O1013"/>
      <c r="P1013"/>
      <c r="Q1013"/>
      <c r="R1013"/>
      <c r="S1013"/>
      <c r="T1013"/>
      <c r="U1013"/>
      <c r="V1013"/>
      <c r="W1013"/>
      <c r="X1013"/>
      <c r="Y1013"/>
      <c r="Z1013"/>
      <c r="AA1013"/>
      <c r="AB1013"/>
      <c r="AC1013"/>
      <c r="AD1013"/>
    </row>
    <row r="1014" spans="1:30" s="10" customFormat="1" ht="30" customHeight="1">
      <c r="A1014" s="5"/>
      <c r="B1014" s="5"/>
      <c r="C1014" s="18">
        <v>1011</v>
      </c>
      <c r="D1014" s="19" t="s">
        <v>60</v>
      </c>
      <c r="E1014" s="20" t="s">
        <v>61</v>
      </c>
      <c r="F1014" s="20" t="s">
        <v>61</v>
      </c>
      <c r="G1014" s="24" t="str">
        <f t="shared" si="15"/>
        <v>Do</v>
      </c>
      <c r="H1014" s="76" t="s">
        <v>1111</v>
      </c>
      <c r="I1014" s="88">
        <v>0.31</v>
      </c>
      <c r="J1014" s="11"/>
      <c r="K1014" s="88">
        <v>13.45</v>
      </c>
      <c r="L1014"/>
      <c r="M1014"/>
      <c r="N1014"/>
      <c r="O1014"/>
      <c r="P1014"/>
      <c r="Q1014"/>
      <c r="R1014"/>
      <c r="S1014"/>
      <c r="T1014"/>
      <c r="U1014"/>
      <c r="V1014"/>
      <c r="W1014"/>
      <c r="X1014"/>
      <c r="Y1014"/>
      <c r="Z1014"/>
      <c r="AA1014"/>
      <c r="AB1014"/>
      <c r="AC1014"/>
      <c r="AD1014"/>
    </row>
    <row r="1015" spans="1:30" s="10" customFormat="1" ht="30" customHeight="1">
      <c r="A1015" s="5"/>
      <c r="B1015" s="5"/>
      <c r="C1015" s="18">
        <v>1012</v>
      </c>
      <c r="D1015" s="19" t="s">
        <v>60</v>
      </c>
      <c r="E1015" s="20" t="s">
        <v>61</v>
      </c>
      <c r="F1015" s="20" t="s">
        <v>61</v>
      </c>
      <c r="G1015" s="24" t="str">
        <f t="shared" si="15"/>
        <v>Do</v>
      </c>
      <c r="H1015" s="76" t="s">
        <v>1112</v>
      </c>
      <c r="I1015" s="88">
        <v>8</v>
      </c>
      <c r="J1015" s="11"/>
      <c r="K1015" s="88">
        <v>129.71</v>
      </c>
      <c r="L1015"/>
      <c r="M1015"/>
      <c r="N1015"/>
      <c r="O1015"/>
      <c r="P1015"/>
      <c r="Q1015"/>
      <c r="R1015"/>
      <c r="S1015"/>
      <c r="T1015"/>
      <c r="U1015"/>
      <c r="V1015"/>
      <c r="W1015"/>
      <c r="X1015"/>
      <c r="Y1015"/>
      <c r="Z1015"/>
      <c r="AA1015"/>
      <c r="AB1015"/>
      <c r="AC1015"/>
      <c r="AD1015"/>
    </row>
    <row r="1016" spans="1:30" s="10" customFormat="1" ht="30" customHeight="1">
      <c r="A1016" s="5"/>
      <c r="B1016" s="5"/>
      <c r="C1016" s="18">
        <v>1013</v>
      </c>
      <c r="D1016" s="19" t="s">
        <v>60</v>
      </c>
      <c r="E1016" s="20" t="s">
        <v>61</v>
      </c>
      <c r="F1016" s="20" t="s">
        <v>61</v>
      </c>
      <c r="G1016" s="24" t="str">
        <f t="shared" si="15"/>
        <v>Do</v>
      </c>
      <c r="H1016" s="76" t="s">
        <v>1113</v>
      </c>
      <c r="I1016" s="88">
        <v>3.7</v>
      </c>
      <c r="J1016" s="11"/>
      <c r="K1016" s="88">
        <v>66.959999999999994</v>
      </c>
      <c r="L1016"/>
      <c r="M1016"/>
      <c r="N1016"/>
      <c r="O1016"/>
      <c r="P1016"/>
      <c r="Q1016"/>
      <c r="R1016"/>
      <c r="S1016"/>
      <c r="T1016"/>
      <c r="U1016"/>
      <c r="V1016"/>
      <c r="W1016"/>
      <c r="X1016"/>
      <c r="Y1016"/>
      <c r="Z1016"/>
      <c r="AA1016"/>
      <c r="AB1016"/>
      <c r="AC1016"/>
      <c r="AD1016"/>
    </row>
    <row r="1017" spans="1:30" s="10" customFormat="1" ht="30" customHeight="1">
      <c r="A1017" s="5"/>
      <c r="B1017" s="5"/>
      <c r="C1017" s="18">
        <v>1014</v>
      </c>
      <c r="D1017" s="19" t="s">
        <v>60</v>
      </c>
      <c r="E1017" s="20" t="s">
        <v>61</v>
      </c>
      <c r="F1017" s="20" t="s">
        <v>61</v>
      </c>
      <c r="G1017" s="24" t="str">
        <f t="shared" si="15"/>
        <v>Do</v>
      </c>
      <c r="H1017" s="76" t="s">
        <v>1114</v>
      </c>
      <c r="I1017" s="88">
        <v>3.36</v>
      </c>
      <c r="J1017" s="11"/>
      <c r="K1017" s="88">
        <v>105.24</v>
      </c>
      <c r="L1017"/>
      <c r="M1017"/>
      <c r="N1017"/>
      <c r="O1017"/>
      <c r="P1017"/>
      <c r="Q1017"/>
      <c r="R1017"/>
      <c r="S1017"/>
      <c r="T1017"/>
      <c r="U1017"/>
      <c r="V1017"/>
      <c r="W1017"/>
      <c r="X1017"/>
      <c r="Y1017"/>
      <c r="Z1017"/>
      <c r="AA1017"/>
      <c r="AB1017"/>
      <c r="AC1017"/>
      <c r="AD1017"/>
    </row>
    <row r="1018" spans="1:30" s="10" customFormat="1" ht="30" customHeight="1">
      <c r="A1018" s="5"/>
      <c r="B1018" s="5"/>
      <c r="C1018" s="18">
        <v>1015</v>
      </c>
      <c r="D1018" s="19" t="s">
        <v>60</v>
      </c>
      <c r="E1018" s="20" t="s">
        <v>61</v>
      </c>
      <c r="F1018" s="20" t="s">
        <v>61</v>
      </c>
      <c r="G1018" s="24" t="str">
        <f t="shared" si="15"/>
        <v>Do</v>
      </c>
      <c r="H1018" s="76" t="s">
        <v>1115</v>
      </c>
      <c r="I1018" s="88">
        <v>11.7</v>
      </c>
      <c r="J1018" s="11"/>
      <c r="K1018" s="88">
        <v>194.76</v>
      </c>
      <c r="L1018"/>
      <c r="M1018"/>
      <c r="N1018"/>
      <c r="O1018"/>
      <c r="P1018"/>
      <c r="Q1018"/>
      <c r="R1018"/>
      <c r="S1018"/>
      <c r="T1018"/>
      <c r="U1018"/>
      <c r="V1018"/>
      <c r="W1018"/>
      <c r="X1018"/>
      <c r="Y1018"/>
      <c r="Z1018"/>
      <c r="AA1018"/>
      <c r="AB1018"/>
      <c r="AC1018"/>
      <c r="AD1018"/>
    </row>
    <row r="1019" spans="1:30" s="10" customFormat="1" ht="30" customHeight="1">
      <c r="A1019" s="5"/>
      <c r="B1019" s="5"/>
      <c r="C1019" s="18">
        <v>1016</v>
      </c>
      <c r="D1019" s="19" t="s">
        <v>60</v>
      </c>
      <c r="E1019" s="20" t="s">
        <v>61</v>
      </c>
      <c r="F1019" s="20" t="s">
        <v>61</v>
      </c>
      <c r="G1019" s="24" t="str">
        <f t="shared" si="15"/>
        <v>Do</v>
      </c>
      <c r="H1019" s="76" t="s">
        <v>1116</v>
      </c>
      <c r="I1019" s="101">
        <v>8</v>
      </c>
      <c r="J1019" s="11"/>
      <c r="K1019" s="101">
        <v>131.08000000000001</v>
      </c>
      <c r="L1019"/>
      <c r="M1019"/>
      <c r="N1019"/>
      <c r="O1019"/>
      <c r="P1019"/>
      <c r="Q1019"/>
      <c r="R1019"/>
      <c r="S1019"/>
      <c r="T1019"/>
      <c r="U1019"/>
      <c r="V1019"/>
      <c r="W1019"/>
      <c r="X1019"/>
      <c r="Y1019"/>
      <c r="Z1019"/>
      <c r="AA1019"/>
      <c r="AB1019"/>
      <c r="AC1019"/>
      <c r="AD1019"/>
    </row>
    <row r="1020" spans="1:30" s="10" customFormat="1" ht="30" customHeight="1">
      <c r="A1020" s="5"/>
      <c r="B1020" s="5"/>
      <c r="C1020" s="18">
        <v>1017</v>
      </c>
      <c r="D1020" s="19" t="s">
        <v>60</v>
      </c>
      <c r="E1020" s="20" t="s">
        <v>61</v>
      </c>
      <c r="F1020" s="20" t="s">
        <v>61</v>
      </c>
      <c r="G1020" s="24" t="str">
        <f t="shared" si="15"/>
        <v>Do</v>
      </c>
      <c r="H1020" s="76" t="s">
        <v>1117</v>
      </c>
      <c r="I1020" s="101">
        <v>3</v>
      </c>
      <c r="J1020" s="11"/>
      <c r="K1020" s="101">
        <v>55</v>
      </c>
      <c r="L1020"/>
      <c r="M1020"/>
      <c r="N1020"/>
      <c r="O1020"/>
      <c r="P1020"/>
      <c r="Q1020"/>
      <c r="R1020"/>
      <c r="S1020"/>
      <c r="T1020"/>
      <c r="U1020"/>
      <c r="V1020"/>
      <c r="W1020"/>
      <c r="X1020"/>
      <c r="Y1020"/>
      <c r="Z1020"/>
      <c r="AA1020"/>
      <c r="AB1020"/>
      <c r="AC1020"/>
      <c r="AD1020"/>
    </row>
    <row r="1021" spans="1:30" s="10" customFormat="1" ht="60" customHeight="1">
      <c r="A1021" s="5"/>
      <c r="B1021" s="5"/>
      <c r="C1021" s="18">
        <v>1018</v>
      </c>
      <c r="D1021" s="19" t="s">
        <v>60</v>
      </c>
      <c r="E1021" s="20" t="s">
        <v>61</v>
      </c>
      <c r="F1021" s="20" t="s">
        <v>61</v>
      </c>
      <c r="G1021" s="24" t="str">
        <f t="shared" si="15"/>
        <v>Do</v>
      </c>
      <c r="H1021" s="76" t="s">
        <v>1118</v>
      </c>
      <c r="I1021" s="101">
        <v>0.06</v>
      </c>
      <c r="J1021" s="11"/>
      <c r="K1021" s="101">
        <v>111.41</v>
      </c>
      <c r="L1021"/>
      <c r="M1021"/>
      <c r="N1021"/>
      <c r="O1021"/>
      <c r="P1021"/>
      <c r="Q1021"/>
      <c r="R1021"/>
      <c r="S1021"/>
      <c r="T1021"/>
      <c r="U1021"/>
      <c r="V1021"/>
      <c r="W1021"/>
      <c r="X1021"/>
      <c r="Y1021"/>
      <c r="Z1021"/>
      <c r="AA1021"/>
      <c r="AB1021"/>
      <c r="AC1021"/>
      <c r="AD1021"/>
    </row>
    <row r="1022" spans="1:30" s="10" customFormat="1" ht="45" customHeight="1">
      <c r="A1022" s="5"/>
      <c r="B1022" s="5"/>
      <c r="C1022" s="18">
        <v>1019</v>
      </c>
      <c r="D1022" s="19" t="s">
        <v>60</v>
      </c>
      <c r="E1022" s="20" t="s">
        <v>61</v>
      </c>
      <c r="F1022" s="20" t="s">
        <v>61</v>
      </c>
      <c r="G1022" s="24" t="str">
        <f t="shared" si="15"/>
        <v>Do</v>
      </c>
      <c r="H1022" s="76" t="s">
        <v>1119</v>
      </c>
      <c r="I1022" s="101">
        <v>0</v>
      </c>
      <c r="J1022" s="11"/>
      <c r="K1022" s="101">
        <v>85</v>
      </c>
      <c r="L1022"/>
      <c r="M1022"/>
      <c r="N1022"/>
      <c r="O1022"/>
      <c r="P1022"/>
      <c r="Q1022"/>
      <c r="R1022"/>
      <c r="S1022"/>
      <c r="T1022"/>
      <c r="U1022"/>
      <c r="V1022"/>
      <c r="W1022"/>
      <c r="X1022"/>
      <c r="Y1022"/>
      <c r="Z1022"/>
      <c r="AA1022"/>
      <c r="AB1022"/>
      <c r="AC1022"/>
      <c r="AD1022"/>
    </row>
    <row r="1023" spans="1:30" s="10" customFormat="1" ht="30" customHeight="1">
      <c r="A1023" s="5"/>
      <c r="B1023" s="5"/>
      <c r="C1023" s="18">
        <v>1020</v>
      </c>
      <c r="D1023" s="19" t="s">
        <v>60</v>
      </c>
      <c r="E1023" s="20" t="s">
        <v>61</v>
      </c>
      <c r="F1023" s="20" t="s">
        <v>61</v>
      </c>
      <c r="G1023" s="24" t="str">
        <f t="shared" si="15"/>
        <v>Do</v>
      </c>
      <c r="H1023" s="76" t="s">
        <v>1120</v>
      </c>
      <c r="I1023" s="101">
        <v>0</v>
      </c>
      <c r="J1023" s="11"/>
      <c r="K1023" s="101">
        <v>30</v>
      </c>
      <c r="L1023"/>
      <c r="M1023"/>
      <c r="N1023"/>
      <c r="O1023"/>
      <c r="P1023"/>
      <c r="Q1023"/>
      <c r="R1023"/>
      <c r="S1023"/>
      <c r="T1023"/>
      <c r="U1023"/>
      <c r="V1023"/>
      <c r="W1023"/>
      <c r="X1023"/>
      <c r="Y1023"/>
      <c r="Z1023"/>
      <c r="AA1023"/>
      <c r="AB1023"/>
      <c r="AC1023"/>
      <c r="AD1023"/>
    </row>
    <row r="1024" spans="1:30" s="10" customFormat="1" ht="45" customHeight="1">
      <c r="A1024" s="5"/>
      <c r="B1024" s="5"/>
      <c r="C1024" s="18">
        <v>1021</v>
      </c>
      <c r="D1024" s="19" t="s">
        <v>60</v>
      </c>
      <c r="E1024" s="20" t="s">
        <v>61</v>
      </c>
      <c r="F1024" s="20" t="s">
        <v>61</v>
      </c>
      <c r="G1024" s="24" t="str">
        <f t="shared" si="15"/>
        <v>Do</v>
      </c>
      <c r="H1024" s="76" t="s">
        <v>1121</v>
      </c>
      <c r="I1024" s="101">
        <v>1.05</v>
      </c>
      <c r="J1024" s="11"/>
      <c r="K1024" s="101">
        <v>80</v>
      </c>
      <c r="L1024"/>
      <c r="M1024"/>
      <c r="N1024"/>
      <c r="O1024"/>
      <c r="P1024"/>
      <c r="Q1024"/>
      <c r="R1024"/>
      <c r="S1024"/>
      <c r="T1024"/>
      <c r="U1024"/>
      <c r="V1024"/>
      <c r="W1024"/>
      <c r="X1024"/>
      <c r="Y1024"/>
      <c r="Z1024"/>
      <c r="AA1024"/>
      <c r="AB1024"/>
      <c r="AC1024"/>
      <c r="AD1024"/>
    </row>
    <row r="1025" spans="1:30" s="10" customFormat="1" ht="30" customHeight="1">
      <c r="A1025" s="5"/>
      <c r="B1025" s="5"/>
      <c r="C1025" s="18">
        <v>1022</v>
      </c>
      <c r="D1025" s="19" t="s">
        <v>60</v>
      </c>
      <c r="E1025" s="20" t="s">
        <v>61</v>
      </c>
      <c r="F1025" s="20" t="s">
        <v>61</v>
      </c>
      <c r="G1025" s="24" t="str">
        <f t="shared" si="15"/>
        <v>Do</v>
      </c>
      <c r="H1025" s="76" t="s">
        <v>1122</v>
      </c>
      <c r="I1025" s="101">
        <v>1</v>
      </c>
      <c r="J1025" s="11"/>
      <c r="K1025" s="101">
        <v>71.87</v>
      </c>
      <c r="L1025"/>
      <c r="M1025"/>
      <c r="N1025"/>
      <c r="O1025"/>
      <c r="P1025"/>
      <c r="Q1025"/>
      <c r="R1025"/>
      <c r="S1025"/>
      <c r="T1025"/>
      <c r="U1025"/>
      <c r="V1025"/>
      <c r="W1025"/>
      <c r="X1025"/>
      <c r="Y1025"/>
      <c r="Z1025"/>
      <c r="AA1025"/>
      <c r="AB1025"/>
      <c r="AC1025"/>
      <c r="AD1025"/>
    </row>
    <row r="1026" spans="1:30" s="10" customFormat="1" ht="30" customHeight="1">
      <c r="A1026" s="5"/>
      <c r="B1026" s="5"/>
      <c r="C1026" s="18">
        <v>1023</v>
      </c>
      <c r="D1026" s="19" t="s">
        <v>60</v>
      </c>
      <c r="E1026" s="20" t="s">
        <v>61</v>
      </c>
      <c r="F1026" s="20" t="s">
        <v>61</v>
      </c>
      <c r="G1026" s="24" t="str">
        <f t="shared" si="15"/>
        <v>Do</v>
      </c>
      <c r="H1026" s="76" t="s">
        <v>1123</v>
      </c>
      <c r="I1026" s="101">
        <v>1</v>
      </c>
      <c r="J1026" s="11"/>
      <c r="K1026" s="101">
        <v>71.42</v>
      </c>
      <c r="L1026"/>
      <c r="M1026"/>
      <c r="N1026"/>
      <c r="O1026"/>
      <c r="P1026"/>
      <c r="Q1026"/>
      <c r="R1026"/>
      <c r="S1026"/>
      <c r="T1026"/>
      <c r="U1026"/>
      <c r="V1026"/>
      <c r="W1026"/>
      <c r="X1026"/>
      <c r="Y1026"/>
      <c r="Z1026"/>
      <c r="AA1026"/>
      <c r="AB1026"/>
      <c r="AC1026"/>
      <c r="AD1026"/>
    </row>
    <row r="1027" spans="1:30" s="10" customFormat="1" ht="30" customHeight="1">
      <c r="A1027" s="5"/>
      <c r="B1027" s="5"/>
      <c r="C1027" s="18">
        <v>1024</v>
      </c>
      <c r="D1027" s="19" t="s">
        <v>60</v>
      </c>
      <c r="E1027" s="20" t="s">
        <v>61</v>
      </c>
      <c r="F1027" s="20" t="s">
        <v>61</v>
      </c>
      <c r="G1027" s="24" t="str">
        <f t="shared" si="15"/>
        <v>Do</v>
      </c>
      <c r="H1027" s="76" t="s">
        <v>1124</v>
      </c>
      <c r="I1027" s="101">
        <v>1</v>
      </c>
      <c r="J1027" s="11"/>
      <c r="K1027" s="101">
        <v>71.63</v>
      </c>
      <c r="L1027"/>
      <c r="M1027"/>
      <c r="N1027"/>
      <c r="O1027"/>
      <c r="P1027"/>
      <c r="Q1027"/>
      <c r="R1027"/>
      <c r="S1027"/>
      <c r="T1027"/>
      <c r="U1027"/>
      <c r="V1027"/>
      <c r="W1027"/>
      <c r="X1027"/>
      <c r="Y1027"/>
      <c r="Z1027"/>
      <c r="AA1027"/>
      <c r="AB1027"/>
      <c r="AC1027"/>
      <c r="AD1027"/>
    </row>
    <row r="1028" spans="1:30" s="10" customFormat="1" ht="30" customHeight="1">
      <c r="A1028" s="5"/>
      <c r="B1028" s="5"/>
      <c r="C1028" s="18">
        <v>1025</v>
      </c>
      <c r="D1028" s="19" t="s">
        <v>60</v>
      </c>
      <c r="E1028" s="20" t="s">
        <v>61</v>
      </c>
      <c r="F1028" s="20" t="s">
        <v>61</v>
      </c>
      <c r="G1028" s="24" t="str">
        <f t="shared" si="15"/>
        <v>Do</v>
      </c>
      <c r="H1028" s="76" t="s">
        <v>1125</v>
      </c>
      <c r="I1028" s="101">
        <v>7.2</v>
      </c>
      <c r="J1028" s="11"/>
      <c r="K1028" s="101">
        <v>310</v>
      </c>
      <c r="L1028"/>
      <c r="M1028"/>
      <c r="N1028"/>
      <c r="O1028"/>
      <c r="P1028"/>
      <c r="Q1028"/>
      <c r="R1028"/>
      <c r="S1028"/>
      <c r="T1028"/>
      <c r="U1028"/>
      <c r="V1028"/>
      <c r="W1028"/>
      <c r="X1028"/>
      <c r="Y1028"/>
      <c r="Z1028"/>
      <c r="AA1028"/>
      <c r="AB1028"/>
      <c r="AC1028"/>
      <c r="AD1028"/>
    </row>
    <row r="1029" spans="1:30" s="10" customFormat="1" ht="30" customHeight="1">
      <c r="A1029" s="5"/>
      <c r="B1029" s="5"/>
      <c r="C1029" s="18">
        <v>1026</v>
      </c>
      <c r="D1029" s="19" t="s">
        <v>60</v>
      </c>
      <c r="E1029" s="20" t="s">
        <v>61</v>
      </c>
      <c r="F1029" s="20" t="s">
        <v>61</v>
      </c>
      <c r="G1029" s="24" t="str">
        <f t="shared" si="15"/>
        <v>Do</v>
      </c>
      <c r="H1029" s="76" t="s">
        <v>1126</v>
      </c>
      <c r="I1029" s="101">
        <v>1.52</v>
      </c>
      <c r="J1029" s="11"/>
      <c r="K1029" s="101">
        <v>70</v>
      </c>
      <c r="L1029"/>
      <c r="M1029"/>
      <c r="N1029"/>
      <c r="O1029"/>
      <c r="P1029"/>
      <c r="Q1029"/>
      <c r="R1029"/>
      <c r="S1029"/>
      <c r="T1029"/>
      <c r="U1029"/>
      <c r="V1029"/>
      <c r="W1029"/>
      <c r="X1029"/>
      <c r="Y1029"/>
      <c r="Z1029"/>
      <c r="AA1029"/>
      <c r="AB1029"/>
      <c r="AC1029"/>
      <c r="AD1029"/>
    </row>
    <row r="1030" spans="1:30" s="10" customFormat="1" ht="45" customHeight="1">
      <c r="A1030" s="5"/>
      <c r="B1030" s="5"/>
      <c r="C1030" s="18">
        <v>1027</v>
      </c>
      <c r="D1030" s="19" t="s">
        <v>60</v>
      </c>
      <c r="E1030" s="102" t="s">
        <v>1127</v>
      </c>
      <c r="F1030" s="102" t="s">
        <v>1127</v>
      </c>
      <c r="G1030" s="24" t="str">
        <f t="shared" ref="G1030:G1094" si="16">IF(F1030=F1029,"Do",F1030)</f>
        <v>PWD   Dibrugarh</v>
      </c>
      <c r="H1030" s="76" t="s">
        <v>1128</v>
      </c>
      <c r="I1030" s="103">
        <v>1.2</v>
      </c>
      <c r="J1030" s="11"/>
      <c r="K1030" s="103">
        <v>49.92</v>
      </c>
      <c r="L1030"/>
      <c r="M1030"/>
      <c r="N1030"/>
      <c r="O1030"/>
      <c r="P1030"/>
      <c r="Q1030"/>
      <c r="R1030"/>
      <c r="S1030"/>
      <c r="T1030"/>
      <c r="U1030"/>
      <c r="V1030"/>
      <c r="W1030"/>
      <c r="X1030"/>
      <c r="Y1030"/>
      <c r="Z1030"/>
      <c r="AA1030"/>
      <c r="AB1030"/>
      <c r="AC1030"/>
      <c r="AD1030"/>
    </row>
    <row r="1031" spans="1:30" s="10" customFormat="1" ht="60" customHeight="1">
      <c r="A1031" s="5"/>
      <c r="B1031" s="5"/>
      <c r="C1031" s="18">
        <v>1028</v>
      </c>
      <c r="D1031" s="19" t="s">
        <v>60</v>
      </c>
      <c r="E1031" s="102" t="s">
        <v>1127</v>
      </c>
      <c r="F1031" s="102" t="s">
        <v>1127</v>
      </c>
      <c r="G1031" s="24" t="str">
        <f t="shared" si="16"/>
        <v>Do</v>
      </c>
      <c r="H1031" s="76" t="s">
        <v>1129</v>
      </c>
      <c r="I1031" s="103">
        <v>2.5</v>
      </c>
      <c r="J1031" s="11"/>
      <c r="K1031" s="103">
        <v>49.91</v>
      </c>
      <c r="L1031"/>
      <c r="M1031"/>
      <c r="N1031"/>
      <c r="O1031"/>
      <c r="P1031"/>
      <c r="Q1031"/>
      <c r="R1031"/>
      <c r="S1031"/>
      <c r="T1031"/>
      <c r="U1031"/>
      <c r="V1031"/>
      <c r="W1031"/>
      <c r="X1031"/>
      <c r="Y1031"/>
      <c r="Z1031"/>
      <c r="AA1031"/>
      <c r="AB1031"/>
      <c r="AC1031"/>
      <c r="AD1031"/>
    </row>
    <row r="1032" spans="1:30" s="10" customFormat="1" ht="45" customHeight="1">
      <c r="A1032" s="5"/>
      <c r="B1032" s="5"/>
      <c r="C1032" s="18">
        <v>1029</v>
      </c>
      <c r="D1032" s="19" t="s">
        <v>60</v>
      </c>
      <c r="E1032" s="102" t="s">
        <v>1127</v>
      </c>
      <c r="F1032" s="102" t="s">
        <v>1127</v>
      </c>
      <c r="G1032" s="24" t="str">
        <f t="shared" si="16"/>
        <v>Do</v>
      </c>
      <c r="H1032" s="76" t="s">
        <v>1130</v>
      </c>
      <c r="I1032" s="103">
        <f>12.41-9.77</f>
        <v>2.6400000000000006</v>
      </c>
      <c r="J1032" s="11"/>
      <c r="K1032" s="103">
        <v>49.8</v>
      </c>
      <c r="L1032"/>
      <c r="M1032"/>
      <c r="N1032"/>
      <c r="O1032"/>
      <c r="P1032"/>
      <c r="Q1032"/>
      <c r="R1032"/>
      <c r="S1032"/>
      <c r="T1032"/>
      <c r="U1032"/>
      <c r="V1032"/>
      <c r="W1032"/>
      <c r="X1032"/>
      <c r="Y1032"/>
      <c r="Z1032"/>
      <c r="AA1032"/>
      <c r="AB1032"/>
      <c r="AC1032"/>
      <c r="AD1032"/>
    </row>
    <row r="1033" spans="1:30" s="10" customFormat="1" ht="30" customHeight="1">
      <c r="A1033" s="5"/>
      <c r="B1033" s="5"/>
      <c r="C1033" s="18">
        <v>1030</v>
      </c>
      <c r="D1033" s="19" t="s">
        <v>60</v>
      </c>
      <c r="E1033" s="102" t="s">
        <v>1127</v>
      </c>
      <c r="F1033" s="102" t="s">
        <v>1127</v>
      </c>
      <c r="G1033" s="24" t="str">
        <f t="shared" si="16"/>
        <v>Do</v>
      </c>
      <c r="H1033" s="77" t="s">
        <v>1131</v>
      </c>
      <c r="I1033" s="103">
        <v>2.9</v>
      </c>
      <c r="J1033" s="11"/>
      <c r="K1033" s="103">
        <v>39.950000000000003</v>
      </c>
      <c r="L1033"/>
      <c r="M1033"/>
      <c r="N1033"/>
      <c r="O1033"/>
      <c r="P1033"/>
      <c r="Q1033"/>
      <c r="R1033"/>
      <c r="S1033"/>
      <c r="T1033"/>
      <c r="U1033"/>
      <c r="V1033"/>
      <c r="W1033"/>
      <c r="X1033"/>
      <c r="Y1033"/>
      <c r="Z1033"/>
      <c r="AA1033"/>
      <c r="AB1033"/>
      <c r="AC1033"/>
      <c r="AD1033"/>
    </row>
    <row r="1034" spans="1:30" s="10" customFormat="1" ht="45" customHeight="1">
      <c r="A1034" s="5"/>
      <c r="B1034" s="5"/>
      <c r="C1034" s="18">
        <v>1031</v>
      </c>
      <c r="D1034" s="19" t="s">
        <v>60</v>
      </c>
      <c r="E1034" s="102" t="s">
        <v>1127</v>
      </c>
      <c r="F1034" s="102" t="s">
        <v>1127</v>
      </c>
      <c r="G1034" s="24" t="str">
        <f t="shared" si="16"/>
        <v>Do</v>
      </c>
      <c r="H1034" s="76" t="s">
        <v>1132</v>
      </c>
      <c r="I1034" s="103">
        <v>1.38</v>
      </c>
      <c r="J1034" s="11"/>
      <c r="K1034" s="103">
        <v>49.85</v>
      </c>
      <c r="L1034"/>
      <c r="M1034"/>
      <c r="N1034"/>
      <c r="O1034"/>
      <c r="P1034"/>
      <c r="Q1034"/>
      <c r="R1034"/>
      <c r="S1034"/>
      <c r="T1034"/>
      <c r="U1034"/>
      <c r="V1034"/>
      <c r="W1034"/>
      <c r="X1034"/>
      <c r="Y1034"/>
      <c r="Z1034"/>
      <c r="AA1034"/>
      <c r="AB1034"/>
      <c r="AC1034"/>
      <c r="AD1034"/>
    </row>
    <row r="1035" spans="1:30" s="10" customFormat="1" ht="30" customHeight="1">
      <c r="A1035" s="5"/>
      <c r="B1035" s="5"/>
      <c r="C1035" s="18">
        <v>1032</v>
      </c>
      <c r="D1035" s="19" t="s">
        <v>60</v>
      </c>
      <c r="E1035" s="102" t="s">
        <v>1127</v>
      </c>
      <c r="F1035" s="102" t="s">
        <v>1127</v>
      </c>
      <c r="G1035" s="24" t="str">
        <f t="shared" si="16"/>
        <v>Do</v>
      </c>
      <c r="H1035" s="76" t="s">
        <v>1133</v>
      </c>
      <c r="I1035" s="103">
        <v>2.5</v>
      </c>
      <c r="J1035" s="11"/>
      <c r="K1035" s="103">
        <v>55</v>
      </c>
      <c r="L1035"/>
      <c r="M1035"/>
      <c r="N1035"/>
      <c r="O1035"/>
      <c r="P1035"/>
      <c r="Q1035"/>
      <c r="R1035"/>
      <c r="S1035"/>
      <c r="T1035"/>
      <c r="U1035"/>
      <c r="V1035"/>
      <c r="W1035"/>
      <c r="X1035"/>
      <c r="Y1035"/>
      <c r="Z1035"/>
      <c r="AA1035"/>
      <c r="AB1035"/>
      <c r="AC1035"/>
      <c r="AD1035"/>
    </row>
    <row r="1036" spans="1:30" s="10" customFormat="1" ht="60" customHeight="1">
      <c r="A1036" s="5"/>
      <c r="B1036" s="5"/>
      <c r="C1036" s="18">
        <v>1033</v>
      </c>
      <c r="D1036" s="19" t="s">
        <v>60</v>
      </c>
      <c r="E1036" s="102" t="s">
        <v>1127</v>
      </c>
      <c r="F1036" s="102" t="s">
        <v>1127</v>
      </c>
      <c r="G1036" s="24" t="str">
        <f t="shared" si="16"/>
        <v>Do</v>
      </c>
      <c r="H1036" s="76" t="s">
        <v>1134</v>
      </c>
      <c r="I1036" s="103">
        <v>1.38</v>
      </c>
      <c r="J1036" s="11"/>
      <c r="K1036" s="103">
        <v>40</v>
      </c>
      <c r="L1036"/>
      <c r="M1036"/>
      <c r="N1036"/>
      <c r="O1036"/>
      <c r="P1036"/>
      <c r="Q1036"/>
      <c r="R1036"/>
      <c r="S1036"/>
      <c r="T1036"/>
      <c r="U1036"/>
      <c r="V1036"/>
      <c r="W1036"/>
      <c r="X1036"/>
      <c r="Y1036"/>
      <c r="Z1036"/>
      <c r="AA1036"/>
      <c r="AB1036"/>
      <c r="AC1036"/>
      <c r="AD1036"/>
    </row>
    <row r="1037" spans="1:30" s="10" customFormat="1" ht="30" customHeight="1">
      <c r="A1037" s="5"/>
      <c r="B1037" s="5"/>
      <c r="C1037" s="18">
        <v>1034</v>
      </c>
      <c r="D1037" s="19" t="s">
        <v>60</v>
      </c>
      <c r="E1037" s="102" t="s">
        <v>1127</v>
      </c>
      <c r="F1037" s="102" t="s">
        <v>1127</v>
      </c>
      <c r="G1037" s="24" t="str">
        <f t="shared" si="16"/>
        <v>Do</v>
      </c>
      <c r="H1037" s="76" t="s">
        <v>1135</v>
      </c>
      <c r="I1037" s="103">
        <v>0.72</v>
      </c>
      <c r="J1037" s="11"/>
      <c r="K1037" s="103">
        <v>15</v>
      </c>
      <c r="L1037"/>
      <c r="M1037"/>
      <c r="N1037"/>
      <c r="O1037"/>
      <c r="P1037"/>
      <c r="Q1037"/>
      <c r="R1037"/>
      <c r="S1037"/>
      <c r="T1037"/>
      <c r="U1037"/>
      <c r="V1037"/>
      <c r="W1037"/>
      <c r="X1037"/>
      <c r="Y1037"/>
      <c r="Z1037"/>
      <c r="AA1037"/>
      <c r="AB1037"/>
      <c r="AC1037"/>
      <c r="AD1037"/>
    </row>
    <row r="1038" spans="1:30" s="10" customFormat="1" ht="60" customHeight="1">
      <c r="A1038" s="5"/>
      <c r="B1038" s="5"/>
      <c r="C1038" s="18">
        <v>1035</v>
      </c>
      <c r="D1038" s="19" t="s">
        <v>60</v>
      </c>
      <c r="E1038" s="102" t="s">
        <v>1127</v>
      </c>
      <c r="F1038" s="102" t="s">
        <v>1127</v>
      </c>
      <c r="G1038" s="24" t="str">
        <f t="shared" si="16"/>
        <v>Do</v>
      </c>
      <c r="H1038" s="77" t="s">
        <v>1136</v>
      </c>
      <c r="I1038" s="103">
        <v>2.7</v>
      </c>
      <c r="J1038" s="11"/>
      <c r="K1038" s="103">
        <v>150</v>
      </c>
      <c r="L1038"/>
      <c r="M1038"/>
      <c r="N1038"/>
      <c r="O1038"/>
      <c r="P1038"/>
      <c r="Q1038"/>
      <c r="R1038"/>
      <c r="S1038"/>
      <c r="T1038"/>
      <c r="U1038"/>
      <c r="V1038"/>
      <c r="W1038"/>
      <c r="X1038"/>
      <c r="Y1038"/>
      <c r="Z1038"/>
      <c r="AA1038"/>
      <c r="AB1038"/>
      <c r="AC1038"/>
      <c r="AD1038"/>
    </row>
    <row r="1039" spans="1:30" s="10" customFormat="1" ht="30" customHeight="1">
      <c r="A1039" s="5"/>
      <c r="B1039" s="5"/>
      <c r="C1039" s="18">
        <v>1036</v>
      </c>
      <c r="D1039" s="19" t="s">
        <v>60</v>
      </c>
      <c r="E1039" s="20" t="s">
        <v>61</v>
      </c>
      <c r="F1039" s="20" t="s">
        <v>61</v>
      </c>
      <c r="G1039" s="24" t="str">
        <f t="shared" si="16"/>
        <v>Dibrugarh Rural Rd Divn</v>
      </c>
      <c r="H1039" s="76" t="s">
        <v>1137</v>
      </c>
      <c r="I1039" s="103">
        <f>212.5-203</f>
        <v>9.5</v>
      </c>
      <c r="J1039" s="11"/>
      <c r="K1039" s="103">
        <v>177.22</v>
      </c>
      <c r="L1039"/>
      <c r="M1039"/>
      <c r="N1039"/>
      <c r="O1039"/>
      <c r="P1039"/>
      <c r="Q1039"/>
      <c r="R1039"/>
      <c r="S1039"/>
      <c r="T1039"/>
      <c r="U1039"/>
      <c r="V1039"/>
      <c r="W1039"/>
      <c r="X1039"/>
      <c r="Y1039"/>
      <c r="Z1039"/>
      <c r="AA1039"/>
      <c r="AB1039"/>
      <c r="AC1039"/>
      <c r="AD1039"/>
    </row>
    <row r="1040" spans="1:30" s="10" customFormat="1" ht="60" customHeight="1">
      <c r="A1040" s="5"/>
      <c r="B1040" s="5"/>
      <c r="C1040" s="18">
        <v>1037</v>
      </c>
      <c r="D1040" s="19" t="s">
        <v>60</v>
      </c>
      <c r="E1040" s="20" t="s">
        <v>61</v>
      </c>
      <c r="F1040" s="20" t="s">
        <v>61</v>
      </c>
      <c r="G1040" s="24" t="str">
        <f t="shared" si="16"/>
        <v>Do</v>
      </c>
      <c r="H1040" s="76" t="s">
        <v>1138</v>
      </c>
      <c r="I1040" s="103">
        <f>166-154</f>
        <v>12</v>
      </c>
      <c r="J1040" s="11"/>
      <c r="K1040" s="103">
        <v>50</v>
      </c>
      <c r="L1040"/>
      <c r="M1040"/>
      <c r="N1040"/>
      <c r="O1040"/>
      <c r="P1040"/>
      <c r="Q1040"/>
      <c r="R1040"/>
      <c r="S1040"/>
      <c r="T1040"/>
      <c r="U1040"/>
      <c r="V1040"/>
      <c r="W1040"/>
      <c r="X1040"/>
      <c r="Y1040"/>
      <c r="Z1040"/>
      <c r="AA1040"/>
      <c r="AB1040"/>
      <c r="AC1040"/>
      <c r="AD1040"/>
    </row>
    <row r="1041" spans="1:30" s="10" customFormat="1" ht="30" customHeight="1">
      <c r="A1041" s="5"/>
      <c r="B1041" s="5"/>
      <c r="C1041" s="18">
        <v>1038</v>
      </c>
      <c r="D1041" s="19" t="s">
        <v>60</v>
      </c>
      <c r="E1041" s="20" t="s">
        <v>61</v>
      </c>
      <c r="F1041" s="20" t="s">
        <v>61</v>
      </c>
      <c r="G1041" s="24" t="str">
        <f t="shared" si="16"/>
        <v>Do</v>
      </c>
      <c r="H1041" s="76" t="s">
        <v>1139</v>
      </c>
      <c r="I1041" s="103">
        <v>2.7</v>
      </c>
      <c r="J1041" s="11"/>
      <c r="K1041" s="103">
        <v>150</v>
      </c>
      <c r="L1041"/>
      <c r="M1041"/>
      <c r="N1041"/>
      <c r="O1041"/>
      <c r="P1041"/>
      <c r="Q1041"/>
      <c r="R1041"/>
      <c r="S1041"/>
      <c r="T1041"/>
      <c r="U1041"/>
      <c r="V1041"/>
      <c r="W1041"/>
      <c r="X1041"/>
      <c r="Y1041"/>
      <c r="Z1041"/>
      <c r="AA1041"/>
      <c r="AB1041"/>
      <c r="AC1041"/>
      <c r="AD1041"/>
    </row>
    <row r="1042" spans="1:30" s="10" customFormat="1" ht="45" customHeight="1">
      <c r="A1042" s="5"/>
      <c r="B1042" s="5"/>
      <c r="C1042" s="18">
        <v>1039</v>
      </c>
      <c r="D1042" s="19" t="s">
        <v>60</v>
      </c>
      <c r="E1042" s="20" t="s">
        <v>61</v>
      </c>
      <c r="F1042" s="20" t="s">
        <v>61</v>
      </c>
      <c r="G1042" s="24" t="str">
        <f t="shared" si="16"/>
        <v>Do</v>
      </c>
      <c r="H1042" s="76" t="s">
        <v>1140</v>
      </c>
      <c r="I1042" s="103">
        <v>1.8</v>
      </c>
      <c r="J1042" s="11"/>
      <c r="K1042" s="103">
        <v>70</v>
      </c>
      <c r="L1042"/>
      <c r="M1042"/>
      <c r="N1042"/>
      <c r="O1042"/>
      <c r="P1042"/>
      <c r="Q1042"/>
      <c r="R1042"/>
      <c r="S1042"/>
      <c r="T1042"/>
      <c r="U1042"/>
      <c r="V1042"/>
      <c r="W1042"/>
      <c r="X1042"/>
      <c r="Y1042"/>
      <c r="Z1042"/>
      <c r="AA1042"/>
      <c r="AB1042"/>
      <c r="AC1042"/>
      <c r="AD1042"/>
    </row>
    <row r="1043" spans="1:30" s="10" customFormat="1" ht="45" customHeight="1">
      <c r="A1043" s="5"/>
      <c r="B1043" s="5"/>
      <c r="C1043" s="18">
        <v>1040</v>
      </c>
      <c r="D1043" s="19" t="s">
        <v>60</v>
      </c>
      <c r="E1043" s="20" t="s">
        <v>61</v>
      </c>
      <c r="F1043" s="20" t="s">
        <v>61</v>
      </c>
      <c r="G1043" s="24" t="str">
        <f t="shared" si="16"/>
        <v>Do</v>
      </c>
      <c r="H1043" s="76" t="s">
        <v>1141</v>
      </c>
      <c r="I1043" s="103">
        <v>1.8</v>
      </c>
      <c r="J1043" s="11"/>
      <c r="K1043" s="103">
        <v>53</v>
      </c>
      <c r="L1043"/>
      <c r="M1043"/>
      <c r="N1043"/>
      <c r="O1043"/>
      <c r="P1043"/>
      <c r="Q1043"/>
      <c r="R1043"/>
      <c r="S1043"/>
      <c r="T1043"/>
      <c r="U1043"/>
      <c r="V1043"/>
      <c r="W1043"/>
      <c r="X1043"/>
      <c r="Y1043"/>
      <c r="Z1043"/>
      <c r="AA1043"/>
      <c r="AB1043"/>
      <c r="AC1043"/>
      <c r="AD1043"/>
    </row>
    <row r="1044" spans="1:30" s="10" customFormat="1" ht="45.75" customHeight="1">
      <c r="A1044" s="5"/>
      <c r="B1044" s="5"/>
      <c r="C1044" s="18">
        <v>1041</v>
      </c>
      <c r="D1044" s="19" t="s">
        <v>387</v>
      </c>
      <c r="E1044" s="18" t="s">
        <v>1142</v>
      </c>
      <c r="F1044" s="18" t="s">
        <v>1142</v>
      </c>
      <c r="G1044" s="24" t="str">
        <f t="shared" si="16"/>
        <v>Morigaon State Rd. Div.</v>
      </c>
      <c r="H1044" s="77" t="s">
        <v>1143</v>
      </c>
      <c r="I1044" s="93">
        <v>5.2</v>
      </c>
      <c r="J1044" s="11"/>
      <c r="K1044" s="93">
        <v>90</v>
      </c>
      <c r="L1044"/>
      <c r="M1044"/>
      <c r="N1044"/>
      <c r="O1044"/>
      <c r="P1044"/>
      <c r="Q1044"/>
      <c r="R1044"/>
      <c r="S1044"/>
      <c r="T1044"/>
      <c r="U1044"/>
      <c r="V1044"/>
      <c r="W1044"/>
      <c r="X1044"/>
      <c r="Y1044"/>
      <c r="Z1044"/>
      <c r="AA1044"/>
      <c r="AB1044"/>
      <c r="AC1044"/>
      <c r="AD1044"/>
    </row>
    <row r="1045" spans="1:30" s="10" customFormat="1" ht="45" customHeight="1">
      <c r="A1045" s="5"/>
      <c r="B1045" s="5"/>
      <c r="C1045" s="18">
        <v>1042</v>
      </c>
      <c r="D1045" s="19" t="s">
        <v>387</v>
      </c>
      <c r="E1045" s="18" t="s">
        <v>1142</v>
      </c>
      <c r="F1045" s="18" t="s">
        <v>1142</v>
      </c>
      <c r="G1045" s="24" t="str">
        <f t="shared" si="16"/>
        <v>Do</v>
      </c>
      <c r="H1045" s="77" t="s">
        <v>1144</v>
      </c>
      <c r="I1045" s="93">
        <v>3.75</v>
      </c>
      <c r="J1045" s="11"/>
      <c r="K1045" s="93">
        <v>65</v>
      </c>
      <c r="L1045"/>
      <c r="M1045"/>
      <c r="N1045"/>
      <c r="O1045"/>
      <c r="P1045"/>
      <c r="Q1045"/>
      <c r="R1045"/>
      <c r="S1045"/>
      <c r="T1045"/>
      <c r="U1045"/>
      <c r="V1045"/>
      <c r="W1045"/>
      <c r="X1045"/>
      <c r="Y1045"/>
      <c r="Z1045"/>
      <c r="AA1045"/>
      <c r="AB1045"/>
      <c r="AC1045"/>
      <c r="AD1045"/>
    </row>
    <row r="1046" spans="1:30" s="10" customFormat="1" ht="30" customHeight="1">
      <c r="A1046" s="5"/>
      <c r="B1046" s="5"/>
      <c r="C1046" s="18">
        <v>1043</v>
      </c>
      <c r="D1046" s="19" t="s">
        <v>387</v>
      </c>
      <c r="E1046" s="18" t="s">
        <v>1142</v>
      </c>
      <c r="F1046" s="18" t="s">
        <v>1142</v>
      </c>
      <c r="G1046" s="24" t="str">
        <f t="shared" si="16"/>
        <v>Do</v>
      </c>
      <c r="H1046" s="77" t="s">
        <v>1145</v>
      </c>
      <c r="I1046" s="93">
        <v>1.25</v>
      </c>
      <c r="J1046" s="11"/>
      <c r="K1046" s="93">
        <v>34.950000000000003</v>
      </c>
      <c r="L1046"/>
      <c r="M1046"/>
      <c r="N1046"/>
      <c r="O1046"/>
      <c r="P1046"/>
      <c r="Q1046"/>
      <c r="R1046"/>
      <c r="S1046"/>
      <c r="T1046"/>
      <c r="U1046"/>
      <c r="V1046"/>
      <c r="W1046"/>
      <c r="X1046"/>
      <c r="Y1046"/>
      <c r="Z1046"/>
      <c r="AA1046"/>
      <c r="AB1046"/>
      <c r="AC1046"/>
      <c r="AD1046"/>
    </row>
    <row r="1047" spans="1:30" s="10" customFormat="1" ht="45" customHeight="1">
      <c r="A1047" s="5"/>
      <c r="B1047" s="5"/>
      <c r="C1047" s="18">
        <v>1044</v>
      </c>
      <c r="D1047" s="19" t="s">
        <v>387</v>
      </c>
      <c r="E1047" s="18" t="s">
        <v>1142</v>
      </c>
      <c r="F1047" s="18" t="s">
        <v>1142</v>
      </c>
      <c r="G1047" s="24" t="str">
        <f t="shared" si="16"/>
        <v>Do</v>
      </c>
      <c r="H1047" s="77" t="s">
        <v>1146</v>
      </c>
      <c r="I1047" s="93">
        <v>0.9</v>
      </c>
      <c r="J1047" s="11"/>
      <c r="K1047" s="93">
        <v>74.86</v>
      </c>
      <c r="L1047"/>
      <c r="M1047"/>
      <c r="N1047"/>
      <c r="O1047"/>
      <c r="P1047"/>
      <c r="Q1047"/>
      <c r="R1047"/>
      <c r="S1047"/>
      <c r="T1047"/>
      <c r="U1047"/>
      <c r="V1047"/>
      <c r="W1047"/>
      <c r="X1047"/>
      <c r="Y1047"/>
      <c r="Z1047"/>
      <c r="AA1047"/>
      <c r="AB1047"/>
      <c r="AC1047"/>
      <c r="AD1047"/>
    </row>
    <row r="1048" spans="1:30" s="10" customFormat="1" ht="30" customHeight="1">
      <c r="A1048" s="5"/>
      <c r="B1048" s="5"/>
      <c r="C1048" s="18">
        <v>1045</v>
      </c>
      <c r="D1048" s="19" t="s">
        <v>387</v>
      </c>
      <c r="E1048" s="18" t="s">
        <v>1142</v>
      </c>
      <c r="F1048" s="18" t="s">
        <v>1142</v>
      </c>
      <c r="G1048" s="24" t="str">
        <f t="shared" si="16"/>
        <v>Do</v>
      </c>
      <c r="H1048" s="77" t="s">
        <v>1147</v>
      </c>
      <c r="I1048" s="93">
        <v>4.25</v>
      </c>
      <c r="J1048" s="11"/>
      <c r="K1048" s="93">
        <v>84.19</v>
      </c>
      <c r="L1048"/>
      <c r="M1048"/>
      <c r="N1048"/>
      <c r="O1048"/>
      <c r="P1048"/>
      <c r="Q1048"/>
      <c r="R1048"/>
      <c r="S1048"/>
      <c r="T1048"/>
      <c r="U1048"/>
      <c r="V1048"/>
      <c r="W1048"/>
      <c r="X1048"/>
      <c r="Y1048"/>
      <c r="Z1048"/>
      <c r="AA1048"/>
      <c r="AB1048"/>
      <c r="AC1048"/>
      <c r="AD1048"/>
    </row>
    <row r="1049" spans="1:30" s="10" customFormat="1" ht="45" customHeight="1">
      <c r="A1049" s="5"/>
      <c r="B1049" s="5"/>
      <c r="C1049" s="18">
        <v>1046</v>
      </c>
      <c r="D1049" s="19" t="s">
        <v>387</v>
      </c>
      <c r="E1049" s="18" t="s">
        <v>1142</v>
      </c>
      <c r="F1049" s="18" t="s">
        <v>1142</v>
      </c>
      <c r="G1049" s="24" t="str">
        <f t="shared" si="16"/>
        <v>Do</v>
      </c>
      <c r="H1049" s="77" t="s">
        <v>1148</v>
      </c>
      <c r="I1049" s="93">
        <v>1.2</v>
      </c>
      <c r="J1049" s="11"/>
      <c r="K1049" s="93">
        <v>30</v>
      </c>
      <c r="L1049"/>
      <c r="M1049"/>
      <c r="N1049"/>
      <c r="O1049"/>
      <c r="P1049"/>
      <c r="Q1049"/>
      <c r="R1049"/>
      <c r="S1049"/>
      <c r="T1049"/>
      <c r="U1049"/>
      <c r="V1049"/>
      <c r="W1049"/>
      <c r="X1049"/>
      <c r="Y1049"/>
      <c r="Z1049"/>
      <c r="AA1049"/>
      <c r="AB1049"/>
      <c r="AC1049"/>
      <c r="AD1049"/>
    </row>
    <row r="1050" spans="1:30" s="10" customFormat="1" ht="30" customHeight="1">
      <c r="A1050" s="5"/>
      <c r="B1050" s="5"/>
      <c r="C1050" s="18">
        <v>1047</v>
      </c>
      <c r="D1050" s="19" t="s">
        <v>387</v>
      </c>
      <c r="E1050" s="18" t="s">
        <v>1142</v>
      </c>
      <c r="F1050" s="18" t="s">
        <v>1142</v>
      </c>
      <c r="G1050" s="24" t="str">
        <f t="shared" si="16"/>
        <v>Do</v>
      </c>
      <c r="H1050" s="77" t="s">
        <v>1149</v>
      </c>
      <c r="I1050" s="93">
        <v>1.5</v>
      </c>
      <c r="J1050" s="11"/>
      <c r="K1050" s="93">
        <v>22.88</v>
      </c>
      <c r="L1050"/>
      <c r="M1050"/>
      <c r="N1050"/>
      <c r="O1050"/>
      <c r="P1050"/>
      <c r="Q1050"/>
      <c r="R1050"/>
      <c r="S1050"/>
      <c r="T1050"/>
      <c r="U1050"/>
      <c r="V1050"/>
      <c r="W1050"/>
      <c r="X1050"/>
      <c r="Y1050"/>
      <c r="Z1050"/>
      <c r="AA1050"/>
      <c r="AB1050"/>
      <c r="AC1050"/>
      <c r="AD1050"/>
    </row>
    <row r="1051" spans="1:30" s="10" customFormat="1" ht="30" customHeight="1">
      <c r="A1051" s="5"/>
      <c r="B1051" s="5"/>
      <c r="C1051" s="18">
        <v>1048</v>
      </c>
      <c r="D1051" s="19" t="s">
        <v>387</v>
      </c>
      <c r="E1051" s="18" t="s">
        <v>1142</v>
      </c>
      <c r="F1051" s="18" t="s">
        <v>1142</v>
      </c>
      <c r="G1051" s="24" t="str">
        <f t="shared" si="16"/>
        <v>Do</v>
      </c>
      <c r="H1051" s="77" t="s">
        <v>1150</v>
      </c>
      <c r="I1051" s="93">
        <v>1.2</v>
      </c>
      <c r="J1051" s="11"/>
      <c r="K1051" s="93">
        <v>18</v>
      </c>
      <c r="L1051"/>
      <c r="M1051"/>
      <c r="N1051"/>
      <c r="O1051"/>
      <c r="P1051"/>
      <c r="Q1051"/>
      <c r="R1051"/>
      <c r="S1051"/>
      <c r="T1051"/>
      <c r="U1051"/>
      <c r="V1051"/>
      <c r="W1051"/>
      <c r="X1051"/>
      <c r="Y1051"/>
      <c r="Z1051"/>
      <c r="AA1051"/>
      <c r="AB1051"/>
      <c r="AC1051"/>
      <c r="AD1051"/>
    </row>
    <row r="1052" spans="1:30" s="10" customFormat="1" ht="60" customHeight="1">
      <c r="A1052" s="5"/>
      <c r="B1052" s="5"/>
      <c r="C1052" s="18">
        <v>1049</v>
      </c>
      <c r="D1052" s="19" t="s">
        <v>387</v>
      </c>
      <c r="E1052" s="18" t="s">
        <v>1142</v>
      </c>
      <c r="F1052" s="18" t="s">
        <v>1142</v>
      </c>
      <c r="G1052" s="24" t="str">
        <f t="shared" si="16"/>
        <v>Do</v>
      </c>
      <c r="H1052" s="77" t="s">
        <v>1151</v>
      </c>
      <c r="I1052" s="93">
        <v>0.75</v>
      </c>
      <c r="J1052" s="11"/>
      <c r="K1052" s="93">
        <v>60</v>
      </c>
      <c r="L1052"/>
      <c r="M1052"/>
      <c r="N1052"/>
      <c r="O1052"/>
      <c r="P1052"/>
      <c r="Q1052"/>
      <c r="R1052"/>
      <c r="S1052"/>
      <c r="T1052"/>
      <c r="U1052"/>
      <c r="V1052"/>
      <c r="W1052"/>
      <c r="X1052"/>
      <c r="Y1052"/>
      <c r="Z1052"/>
      <c r="AA1052"/>
      <c r="AB1052"/>
      <c r="AC1052"/>
      <c r="AD1052"/>
    </row>
    <row r="1053" spans="1:30" s="10" customFormat="1" ht="48" customHeight="1">
      <c r="A1053" s="5"/>
      <c r="B1053" s="5"/>
      <c r="C1053" s="18">
        <v>1050</v>
      </c>
      <c r="D1053" s="19" t="s">
        <v>387</v>
      </c>
      <c r="E1053" s="18" t="s">
        <v>1142</v>
      </c>
      <c r="F1053" s="18" t="s">
        <v>1142</v>
      </c>
      <c r="G1053" s="24" t="str">
        <f t="shared" si="16"/>
        <v>Do</v>
      </c>
      <c r="H1053" s="77" t="s">
        <v>1152</v>
      </c>
      <c r="I1053" s="93">
        <v>1.7</v>
      </c>
      <c r="J1053" s="11"/>
      <c r="K1053" s="93">
        <v>24.61</v>
      </c>
      <c r="L1053"/>
      <c r="M1053"/>
      <c r="N1053"/>
      <c r="O1053"/>
      <c r="P1053"/>
      <c r="Q1053"/>
      <c r="R1053"/>
      <c r="S1053"/>
      <c r="T1053"/>
      <c r="U1053"/>
      <c r="V1053"/>
      <c r="W1053"/>
      <c r="X1053"/>
      <c r="Y1053"/>
      <c r="Z1053"/>
      <c r="AA1053"/>
      <c r="AB1053"/>
      <c r="AC1053"/>
      <c r="AD1053"/>
    </row>
    <row r="1054" spans="1:30" s="10" customFormat="1" ht="45" customHeight="1">
      <c r="A1054" s="5"/>
      <c r="B1054" s="5"/>
      <c r="C1054" s="18">
        <v>1051</v>
      </c>
      <c r="D1054" s="19" t="s">
        <v>387</v>
      </c>
      <c r="E1054" s="18" t="s">
        <v>1153</v>
      </c>
      <c r="F1054" s="18" t="s">
        <v>1153</v>
      </c>
      <c r="G1054" s="24" t="str">
        <f t="shared" si="16"/>
        <v>Morigaon Rural Rd. Div.</v>
      </c>
      <c r="H1054" s="77" t="s">
        <v>1154</v>
      </c>
      <c r="I1054" s="93">
        <v>1.5</v>
      </c>
      <c r="J1054" s="11"/>
      <c r="K1054" s="93">
        <v>32.979999999999997</v>
      </c>
      <c r="L1054"/>
      <c r="M1054"/>
      <c r="N1054"/>
      <c r="O1054"/>
      <c r="P1054"/>
      <c r="Q1054"/>
      <c r="R1054"/>
      <c r="S1054"/>
      <c r="T1054"/>
      <c r="U1054"/>
      <c r="V1054"/>
      <c r="W1054"/>
      <c r="X1054"/>
      <c r="Y1054"/>
      <c r="Z1054"/>
      <c r="AA1054"/>
      <c r="AB1054"/>
      <c r="AC1054"/>
      <c r="AD1054"/>
    </row>
    <row r="1055" spans="1:30" s="10" customFormat="1" ht="60" customHeight="1">
      <c r="A1055" s="5"/>
      <c r="B1055" s="5"/>
      <c r="C1055" s="18">
        <v>1052</v>
      </c>
      <c r="D1055" s="19" t="s">
        <v>387</v>
      </c>
      <c r="E1055" s="18" t="s">
        <v>1153</v>
      </c>
      <c r="F1055" s="18"/>
      <c r="G1055" s="24" t="str">
        <f>IF(F1055=F1055,"Do",F1055)</f>
        <v>Do</v>
      </c>
      <c r="H1055" s="77" t="s">
        <v>1155</v>
      </c>
      <c r="I1055" s="93">
        <f>18.42-10.67-0.33+15.159-14.829</f>
        <v>7.75</v>
      </c>
      <c r="J1055" s="11"/>
      <c r="K1055" s="93">
        <v>375</v>
      </c>
      <c r="L1055"/>
      <c r="M1055"/>
      <c r="N1055"/>
      <c r="O1055"/>
      <c r="P1055"/>
      <c r="Q1055"/>
      <c r="R1055"/>
      <c r="S1055"/>
      <c r="T1055"/>
      <c r="U1055"/>
      <c r="V1055"/>
      <c r="W1055"/>
      <c r="X1055"/>
      <c r="Y1055"/>
      <c r="Z1055"/>
      <c r="AA1055"/>
      <c r="AB1055"/>
      <c r="AC1055"/>
      <c r="AD1055"/>
    </row>
    <row r="1056" spans="1:30" s="10" customFormat="1" ht="45" customHeight="1">
      <c r="A1056" s="5"/>
      <c r="B1056" s="5"/>
      <c r="C1056" s="18">
        <v>1053</v>
      </c>
      <c r="D1056" s="19" t="s">
        <v>51</v>
      </c>
      <c r="E1056" s="20" t="s">
        <v>52</v>
      </c>
      <c r="F1056" s="20" t="s">
        <v>52</v>
      </c>
      <c r="G1056" s="24" t="str">
        <f>IF(F1056=F1054,"Do",F1056)</f>
        <v>Dhemaji Rural Rd Divn</v>
      </c>
      <c r="H1056" s="32" t="s">
        <v>1156</v>
      </c>
      <c r="I1056" s="93">
        <v>1.1000000000000001</v>
      </c>
      <c r="J1056" s="11"/>
      <c r="K1056" s="93">
        <v>19.66</v>
      </c>
      <c r="L1056"/>
      <c r="M1056"/>
      <c r="N1056"/>
      <c r="O1056"/>
      <c r="P1056"/>
      <c r="Q1056"/>
      <c r="R1056"/>
      <c r="S1056"/>
      <c r="T1056"/>
      <c r="U1056"/>
      <c r="V1056"/>
      <c r="W1056"/>
      <c r="X1056"/>
      <c r="Y1056"/>
      <c r="Z1056"/>
      <c r="AA1056"/>
      <c r="AB1056"/>
      <c r="AC1056"/>
      <c r="AD1056"/>
    </row>
    <row r="1057" spans="1:30" s="10" customFormat="1" ht="45" customHeight="1">
      <c r="A1057" s="5"/>
      <c r="B1057" s="5"/>
      <c r="C1057" s="18">
        <v>1054</v>
      </c>
      <c r="D1057" s="19" t="s">
        <v>51</v>
      </c>
      <c r="E1057" s="20" t="s">
        <v>52</v>
      </c>
      <c r="F1057" s="20" t="s">
        <v>52</v>
      </c>
      <c r="G1057" s="24" t="str">
        <f t="shared" si="16"/>
        <v>Do</v>
      </c>
      <c r="H1057" s="32" t="s">
        <v>1157</v>
      </c>
      <c r="I1057" s="93">
        <v>1.8</v>
      </c>
      <c r="J1057" s="11"/>
      <c r="K1057" s="93">
        <v>58.64</v>
      </c>
      <c r="L1057"/>
      <c r="M1057"/>
      <c r="N1057"/>
      <c r="O1057"/>
      <c r="P1057"/>
      <c r="Q1057"/>
      <c r="R1057"/>
      <c r="S1057"/>
      <c r="T1057"/>
      <c r="U1057"/>
      <c r="V1057"/>
      <c r="W1057"/>
      <c r="X1057"/>
      <c r="Y1057"/>
      <c r="Z1057"/>
      <c r="AA1057"/>
      <c r="AB1057"/>
      <c r="AC1057"/>
      <c r="AD1057"/>
    </row>
    <row r="1058" spans="1:30" s="10" customFormat="1" ht="45" customHeight="1">
      <c r="A1058" s="5"/>
      <c r="B1058" s="5"/>
      <c r="C1058" s="18">
        <v>1055</v>
      </c>
      <c r="D1058" s="19" t="s">
        <v>51</v>
      </c>
      <c r="E1058" s="20" t="s">
        <v>52</v>
      </c>
      <c r="F1058" s="20" t="s">
        <v>52</v>
      </c>
      <c r="G1058" s="24" t="str">
        <f t="shared" si="16"/>
        <v>Do</v>
      </c>
      <c r="H1058" s="32" t="s">
        <v>1158</v>
      </c>
      <c r="I1058" s="93">
        <v>4.0999999999999996</v>
      </c>
      <c r="J1058" s="11"/>
      <c r="K1058" s="93">
        <v>81.400000000000006</v>
      </c>
      <c r="L1058"/>
      <c r="M1058"/>
      <c r="N1058"/>
      <c r="O1058"/>
      <c r="P1058"/>
      <c r="Q1058"/>
      <c r="R1058"/>
      <c r="S1058"/>
      <c r="T1058"/>
      <c r="U1058"/>
      <c r="V1058"/>
      <c r="W1058"/>
      <c r="X1058"/>
      <c r="Y1058"/>
      <c r="Z1058"/>
      <c r="AA1058"/>
      <c r="AB1058"/>
      <c r="AC1058"/>
      <c r="AD1058"/>
    </row>
    <row r="1059" spans="1:30" s="10" customFormat="1" ht="45" customHeight="1">
      <c r="A1059" s="5"/>
      <c r="B1059" s="5"/>
      <c r="C1059" s="18">
        <v>1056</v>
      </c>
      <c r="D1059" s="19" t="s">
        <v>51</v>
      </c>
      <c r="E1059" s="20" t="s">
        <v>52</v>
      </c>
      <c r="F1059" s="20" t="s">
        <v>52</v>
      </c>
      <c r="G1059" s="24" t="str">
        <f t="shared" si="16"/>
        <v>Do</v>
      </c>
      <c r="H1059" s="32" t="s">
        <v>1159</v>
      </c>
      <c r="I1059" s="93">
        <v>5.96</v>
      </c>
      <c r="J1059" s="11"/>
      <c r="K1059" s="93">
        <v>87.21</v>
      </c>
      <c r="L1059"/>
      <c r="M1059"/>
      <c r="N1059"/>
      <c r="O1059"/>
      <c r="P1059"/>
      <c r="Q1059"/>
      <c r="R1059"/>
      <c r="S1059"/>
      <c r="T1059"/>
      <c r="U1059"/>
      <c r="V1059"/>
      <c r="W1059"/>
      <c r="X1059"/>
      <c r="Y1059"/>
      <c r="Z1059"/>
      <c r="AA1059"/>
      <c r="AB1059"/>
      <c r="AC1059"/>
      <c r="AD1059"/>
    </row>
    <row r="1060" spans="1:30" s="10" customFormat="1" ht="45" customHeight="1">
      <c r="A1060" s="5"/>
      <c r="B1060" s="5"/>
      <c r="C1060" s="18">
        <v>1057</v>
      </c>
      <c r="D1060" s="19" t="s">
        <v>51</v>
      </c>
      <c r="E1060" s="20" t="s">
        <v>52</v>
      </c>
      <c r="F1060" s="20" t="s">
        <v>52</v>
      </c>
      <c r="G1060" s="24" t="str">
        <f t="shared" si="16"/>
        <v>Do</v>
      </c>
      <c r="H1060" s="32" t="s">
        <v>1160</v>
      </c>
      <c r="I1060" s="93">
        <v>2.63</v>
      </c>
      <c r="J1060" s="11"/>
      <c r="K1060" s="93">
        <v>61.38</v>
      </c>
      <c r="L1060"/>
      <c r="M1060"/>
      <c r="N1060"/>
      <c r="O1060"/>
      <c r="P1060"/>
      <c r="Q1060"/>
      <c r="R1060"/>
      <c r="S1060"/>
      <c r="T1060"/>
      <c r="U1060"/>
      <c r="V1060"/>
      <c r="W1060"/>
      <c r="X1060"/>
      <c r="Y1060"/>
      <c r="Z1060"/>
      <c r="AA1060"/>
      <c r="AB1060"/>
      <c r="AC1060"/>
      <c r="AD1060"/>
    </row>
    <row r="1061" spans="1:30" s="10" customFormat="1" ht="45" customHeight="1">
      <c r="A1061" s="5"/>
      <c r="B1061" s="5"/>
      <c r="C1061" s="18">
        <v>1058</v>
      </c>
      <c r="D1061" s="19" t="s">
        <v>51</v>
      </c>
      <c r="E1061" s="20" t="s">
        <v>52</v>
      </c>
      <c r="F1061" s="20" t="s">
        <v>52</v>
      </c>
      <c r="G1061" s="24" t="str">
        <f t="shared" si="16"/>
        <v>Do</v>
      </c>
      <c r="H1061" s="32" t="s">
        <v>1161</v>
      </c>
      <c r="I1061" s="93">
        <f>3.75-1.6</f>
        <v>2.15</v>
      </c>
      <c r="J1061" s="11"/>
      <c r="K1061" s="93">
        <v>29.51</v>
      </c>
      <c r="L1061"/>
      <c r="M1061"/>
      <c r="N1061"/>
      <c r="O1061"/>
      <c r="P1061"/>
      <c r="Q1061"/>
      <c r="R1061"/>
      <c r="S1061"/>
      <c r="T1061"/>
      <c r="U1061"/>
      <c r="V1061"/>
      <c r="W1061"/>
      <c r="X1061"/>
      <c r="Y1061"/>
      <c r="Z1061"/>
      <c r="AA1061"/>
      <c r="AB1061"/>
      <c r="AC1061"/>
      <c r="AD1061"/>
    </row>
    <row r="1062" spans="1:30" s="10" customFormat="1" ht="45" customHeight="1">
      <c r="A1062" s="5"/>
      <c r="B1062" s="5"/>
      <c r="C1062" s="18">
        <v>1059</v>
      </c>
      <c r="D1062" s="19" t="s">
        <v>51</v>
      </c>
      <c r="E1062" s="20" t="s">
        <v>52</v>
      </c>
      <c r="F1062" s="20" t="s">
        <v>52</v>
      </c>
      <c r="G1062" s="24" t="str">
        <f t="shared" si="16"/>
        <v>Do</v>
      </c>
      <c r="H1062" s="32" t="s">
        <v>1162</v>
      </c>
      <c r="I1062" s="93">
        <f>5.25-2.5</f>
        <v>2.75</v>
      </c>
      <c r="J1062" s="11"/>
      <c r="K1062" s="93">
        <v>45.52</v>
      </c>
      <c r="L1062"/>
      <c r="M1062"/>
      <c r="N1062"/>
      <c r="O1062"/>
      <c r="P1062"/>
      <c r="Q1062"/>
      <c r="R1062"/>
      <c r="S1062"/>
      <c r="T1062"/>
      <c r="U1062"/>
      <c r="V1062"/>
      <c r="W1062"/>
      <c r="X1062"/>
      <c r="Y1062"/>
      <c r="Z1062"/>
      <c r="AA1062"/>
      <c r="AB1062"/>
      <c r="AC1062"/>
      <c r="AD1062"/>
    </row>
    <row r="1063" spans="1:30" s="10" customFormat="1" ht="45" customHeight="1">
      <c r="A1063" s="5"/>
      <c r="B1063" s="5"/>
      <c r="C1063" s="18">
        <v>1060</v>
      </c>
      <c r="D1063" s="19" t="s">
        <v>51</v>
      </c>
      <c r="E1063" s="20" t="s">
        <v>52</v>
      </c>
      <c r="F1063" s="20" t="s">
        <v>52</v>
      </c>
      <c r="G1063" s="24" t="str">
        <f t="shared" si="16"/>
        <v>Do</v>
      </c>
      <c r="H1063" s="32" t="s">
        <v>1163</v>
      </c>
      <c r="I1063" s="93">
        <v>1.2</v>
      </c>
      <c r="J1063" s="11"/>
      <c r="K1063" s="93">
        <v>25.73</v>
      </c>
      <c r="L1063"/>
      <c r="M1063"/>
      <c r="N1063"/>
      <c r="O1063"/>
      <c r="P1063"/>
      <c r="Q1063"/>
      <c r="R1063"/>
      <c r="S1063"/>
      <c r="T1063"/>
      <c r="U1063"/>
      <c r="V1063"/>
      <c r="W1063"/>
      <c r="X1063"/>
      <c r="Y1063"/>
      <c r="Z1063"/>
      <c r="AA1063"/>
      <c r="AB1063"/>
      <c r="AC1063"/>
      <c r="AD1063"/>
    </row>
    <row r="1064" spans="1:30" s="10" customFormat="1" ht="45" customHeight="1">
      <c r="A1064" s="5"/>
      <c r="B1064" s="5"/>
      <c r="C1064" s="18">
        <v>1061</v>
      </c>
      <c r="D1064" s="19" t="s">
        <v>51</v>
      </c>
      <c r="E1064" s="20" t="s">
        <v>52</v>
      </c>
      <c r="F1064" s="20" t="s">
        <v>52</v>
      </c>
      <c r="G1064" s="24" t="str">
        <f t="shared" si="16"/>
        <v>Do</v>
      </c>
      <c r="H1064" s="32" t="s">
        <v>1164</v>
      </c>
      <c r="I1064" s="93">
        <f>0.55+5.45-1.403</f>
        <v>4.5969999999999995</v>
      </c>
      <c r="J1064" s="11"/>
      <c r="K1064" s="93">
        <v>131.96</v>
      </c>
      <c r="L1064"/>
      <c r="M1064"/>
      <c r="N1064"/>
      <c r="O1064"/>
      <c r="P1064"/>
      <c r="Q1064"/>
      <c r="R1064"/>
      <c r="S1064"/>
      <c r="T1064"/>
      <c r="U1064"/>
      <c r="V1064"/>
      <c r="W1064"/>
      <c r="X1064"/>
      <c r="Y1064"/>
      <c r="Z1064"/>
      <c r="AA1064"/>
      <c r="AB1064"/>
      <c r="AC1064"/>
      <c r="AD1064"/>
    </row>
    <row r="1065" spans="1:30" s="10" customFormat="1" ht="30" customHeight="1">
      <c r="A1065" s="5"/>
      <c r="B1065" s="5"/>
      <c r="C1065" s="18">
        <v>1062</v>
      </c>
      <c r="D1065" s="19" t="s">
        <v>51</v>
      </c>
      <c r="E1065" s="20" t="s">
        <v>52</v>
      </c>
      <c r="F1065" s="20" t="s">
        <v>52</v>
      </c>
      <c r="G1065" s="24" t="str">
        <f t="shared" si="16"/>
        <v>Do</v>
      </c>
      <c r="H1065" s="32" t="s">
        <v>1165</v>
      </c>
      <c r="I1065" s="93">
        <v>0.69</v>
      </c>
      <c r="J1065" s="11"/>
      <c r="K1065" s="93">
        <v>10.61</v>
      </c>
      <c r="L1065"/>
      <c r="M1065"/>
      <c r="N1065"/>
      <c r="O1065"/>
      <c r="P1065"/>
      <c r="Q1065"/>
      <c r="R1065"/>
      <c r="S1065"/>
      <c r="T1065"/>
      <c r="U1065"/>
      <c r="V1065"/>
      <c r="W1065"/>
      <c r="X1065"/>
      <c r="Y1065"/>
      <c r="Z1065"/>
      <c r="AA1065"/>
      <c r="AB1065"/>
      <c r="AC1065"/>
      <c r="AD1065"/>
    </row>
    <row r="1066" spans="1:30" s="10" customFormat="1" ht="30" customHeight="1">
      <c r="A1066" s="5"/>
      <c r="B1066" s="5"/>
      <c r="C1066" s="18">
        <v>1063</v>
      </c>
      <c r="D1066" s="19" t="s">
        <v>51</v>
      </c>
      <c r="E1066" s="20" t="s">
        <v>52</v>
      </c>
      <c r="F1066" s="20" t="s">
        <v>52</v>
      </c>
      <c r="G1066" s="24" t="str">
        <f t="shared" si="16"/>
        <v>Do</v>
      </c>
      <c r="H1066" s="32" t="s">
        <v>1166</v>
      </c>
      <c r="I1066" s="93">
        <v>0.54500000000000004</v>
      </c>
      <c r="J1066" s="11"/>
      <c r="K1066" s="93">
        <v>10.87</v>
      </c>
      <c r="L1066"/>
      <c r="M1066"/>
      <c r="N1066"/>
      <c r="O1066"/>
      <c r="P1066"/>
      <c r="Q1066"/>
      <c r="R1066"/>
      <c r="S1066"/>
      <c r="T1066"/>
      <c r="U1066"/>
      <c r="V1066"/>
      <c r="W1066"/>
      <c r="X1066"/>
      <c r="Y1066"/>
      <c r="Z1066"/>
      <c r="AA1066"/>
      <c r="AB1066"/>
      <c r="AC1066"/>
      <c r="AD1066"/>
    </row>
    <row r="1067" spans="1:30" s="10" customFormat="1" ht="30" customHeight="1">
      <c r="A1067" s="5"/>
      <c r="B1067" s="5"/>
      <c r="C1067" s="18">
        <v>1064</v>
      </c>
      <c r="D1067" s="19" t="s">
        <v>51</v>
      </c>
      <c r="E1067" s="20" t="s">
        <v>52</v>
      </c>
      <c r="F1067" s="20" t="s">
        <v>52</v>
      </c>
      <c r="G1067" s="24" t="str">
        <f t="shared" si="16"/>
        <v>Do</v>
      </c>
      <c r="H1067" s="32" t="s">
        <v>1167</v>
      </c>
      <c r="I1067" s="93">
        <v>0.93</v>
      </c>
      <c r="J1067" s="11"/>
      <c r="K1067" s="93">
        <v>26.01</v>
      </c>
      <c r="L1067"/>
      <c r="M1067"/>
      <c r="N1067"/>
      <c r="O1067"/>
      <c r="P1067"/>
      <c r="Q1067"/>
      <c r="R1067"/>
      <c r="S1067"/>
      <c r="T1067"/>
      <c r="U1067"/>
      <c r="V1067"/>
      <c r="W1067"/>
      <c r="X1067"/>
      <c r="Y1067"/>
      <c r="Z1067"/>
      <c r="AA1067"/>
      <c r="AB1067"/>
      <c r="AC1067"/>
      <c r="AD1067"/>
    </row>
    <row r="1068" spans="1:30" s="10" customFormat="1" ht="30" customHeight="1">
      <c r="A1068" s="5"/>
      <c r="B1068" s="5"/>
      <c r="C1068" s="18">
        <v>1065</v>
      </c>
      <c r="D1068" s="19" t="s">
        <v>51</v>
      </c>
      <c r="E1068" s="20" t="s">
        <v>52</v>
      </c>
      <c r="F1068" s="20" t="s">
        <v>52</v>
      </c>
      <c r="G1068" s="24" t="str">
        <f t="shared" si="16"/>
        <v>Do</v>
      </c>
      <c r="H1068" s="32" t="s">
        <v>1168</v>
      </c>
      <c r="I1068" s="93">
        <v>0.51</v>
      </c>
      <c r="J1068" s="11"/>
      <c r="K1068" s="93">
        <v>11.44</v>
      </c>
      <c r="L1068"/>
      <c r="M1068"/>
      <c r="N1068"/>
      <c r="O1068"/>
      <c r="P1068"/>
      <c r="Q1068"/>
      <c r="R1068"/>
      <c r="S1068"/>
      <c r="T1068"/>
      <c r="U1068"/>
      <c r="V1068"/>
      <c r="W1068"/>
      <c r="X1068"/>
      <c r="Y1068"/>
      <c r="Z1068"/>
      <c r="AA1068"/>
      <c r="AB1068"/>
      <c r="AC1068"/>
      <c r="AD1068"/>
    </row>
    <row r="1069" spans="1:30" s="10" customFormat="1" ht="30" customHeight="1">
      <c r="A1069" s="5"/>
      <c r="B1069" s="5"/>
      <c r="C1069" s="18">
        <v>1066</v>
      </c>
      <c r="D1069" s="19" t="s">
        <v>51</v>
      </c>
      <c r="E1069" s="20" t="s">
        <v>52</v>
      </c>
      <c r="F1069" s="20" t="s">
        <v>52</v>
      </c>
      <c r="G1069" s="24" t="str">
        <f t="shared" si="16"/>
        <v>Do</v>
      </c>
      <c r="H1069" s="32" t="s">
        <v>1169</v>
      </c>
      <c r="I1069" s="93">
        <v>0.4</v>
      </c>
      <c r="J1069" s="11"/>
      <c r="K1069" s="93">
        <v>4.7699999999999996</v>
      </c>
      <c r="L1069"/>
      <c r="M1069"/>
      <c r="N1069"/>
      <c r="O1069"/>
      <c r="P1069"/>
      <c r="Q1069"/>
      <c r="R1069"/>
      <c r="S1069"/>
      <c r="T1069"/>
      <c r="U1069"/>
      <c r="V1069"/>
      <c r="W1069"/>
      <c r="X1069"/>
      <c r="Y1069"/>
      <c r="Z1069"/>
      <c r="AA1069"/>
      <c r="AB1069"/>
      <c r="AC1069"/>
      <c r="AD1069"/>
    </row>
    <row r="1070" spans="1:30" s="10" customFormat="1" ht="30" customHeight="1">
      <c r="A1070" s="5"/>
      <c r="B1070" s="5"/>
      <c r="C1070" s="18">
        <v>1067</v>
      </c>
      <c r="D1070" s="19" t="s">
        <v>51</v>
      </c>
      <c r="E1070" s="20" t="s">
        <v>52</v>
      </c>
      <c r="F1070" s="20" t="s">
        <v>52</v>
      </c>
      <c r="G1070" s="24" t="str">
        <f t="shared" si="16"/>
        <v>Do</v>
      </c>
      <c r="H1070" s="32" t="s">
        <v>1170</v>
      </c>
      <c r="I1070" s="93">
        <v>1.3</v>
      </c>
      <c r="J1070" s="11"/>
      <c r="K1070" s="93">
        <v>20.74</v>
      </c>
      <c r="L1070"/>
      <c r="M1070"/>
      <c r="N1070"/>
      <c r="O1070"/>
      <c r="P1070"/>
      <c r="Q1070"/>
      <c r="R1070"/>
      <c r="S1070"/>
      <c r="T1070"/>
      <c r="U1070"/>
      <c r="V1070"/>
      <c r="W1070"/>
      <c r="X1070"/>
      <c r="Y1070"/>
      <c r="Z1070"/>
      <c r="AA1070"/>
      <c r="AB1070"/>
      <c r="AC1070"/>
      <c r="AD1070"/>
    </row>
    <row r="1071" spans="1:30" s="10" customFormat="1" ht="45" customHeight="1">
      <c r="A1071" s="5"/>
      <c r="B1071" s="5"/>
      <c r="C1071" s="18">
        <v>1068</v>
      </c>
      <c r="D1071" s="19" t="s">
        <v>51</v>
      </c>
      <c r="E1071" s="20" t="s">
        <v>52</v>
      </c>
      <c r="F1071" s="20" t="s">
        <v>52</v>
      </c>
      <c r="G1071" s="24" t="str">
        <f t="shared" si="16"/>
        <v>Do</v>
      </c>
      <c r="H1071" s="32" t="s">
        <v>1171</v>
      </c>
      <c r="I1071" s="93">
        <v>0.33</v>
      </c>
      <c r="J1071" s="11"/>
      <c r="K1071" s="93">
        <v>4.09</v>
      </c>
      <c r="L1071"/>
      <c r="M1071"/>
      <c r="N1071"/>
      <c r="O1071"/>
      <c r="P1071"/>
      <c r="Q1071"/>
      <c r="R1071"/>
      <c r="S1071"/>
      <c r="T1071"/>
      <c r="U1071"/>
      <c r="V1071"/>
      <c r="W1071"/>
      <c r="X1071"/>
      <c r="Y1071"/>
      <c r="Z1071"/>
      <c r="AA1071"/>
      <c r="AB1071"/>
      <c r="AC1071"/>
      <c r="AD1071"/>
    </row>
    <row r="1072" spans="1:30" s="10" customFormat="1" ht="45" customHeight="1">
      <c r="A1072" s="5"/>
      <c r="B1072" s="5"/>
      <c r="C1072" s="18">
        <v>1069</v>
      </c>
      <c r="D1072" s="19" t="s">
        <v>51</v>
      </c>
      <c r="E1072" s="20" t="s">
        <v>52</v>
      </c>
      <c r="F1072" s="20" t="s">
        <v>52</v>
      </c>
      <c r="G1072" s="24" t="str">
        <f t="shared" si="16"/>
        <v>Do</v>
      </c>
      <c r="H1072" s="32" t="s">
        <v>1172</v>
      </c>
      <c r="I1072" s="93">
        <v>0.67</v>
      </c>
      <c r="J1072" s="11"/>
      <c r="K1072" s="93">
        <v>9.94</v>
      </c>
      <c r="L1072"/>
      <c r="M1072"/>
      <c r="N1072"/>
      <c r="O1072"/>
      <c r="P1072"/>
      <c r="Q1072"/>
      <c r="R1072"/>
      <c r="S1072"/>
      <c r="T1072"/>
      <c r="U1072"/>
      <c r="V1072"/>
      <c r="W1072"/>
      <c r="X1072"/>
      <c r="Y1072"/>
      <c r="Z1072"/>
      <c r="AA1072"/>
      <c r="AB1072"/>
      <c r="AC1072"/>
      <c r="AD1072"/>
    </row>
    <row r="1073" spans="1:30" s="10" customFormat="1" ht="45" customHeight="1">
      <c r="A1073" s="5"/>
      <c r="B1073" s="5"/>
      <c r="C1073" s="18">
        <v>1070</v>
      </c>
      <c r="D1073" s="19" t="s">
        <v>51</v>
      </c>
      <c r="E1073" s="20" t="s">
        <v>52</v>
      </c>
      <c r="F1073" s="20" t="s">
        <v>52</v>
      </c>
      <c r="G1073" s="24" t="str">
        <f t="shared" si="16"/>
        <v>Do</v>
      </c>
      <c r="H1073" s="32" t="s">
        <v>1173</v>
      </c>
      <c r="I1073" s="93">
        <v>0.34</v>
      </c>
      <c r="J1073" s="11"/>
      <c r="K1073" s="93">
        <v>4.92</v>
      </c>
      <c r="L1073"/>
      <c r="M1073"/>
      <c r="N1073"/>
      <c r="O1073"/>
      <c r="P1073"/>
      <c r="Q1073"/>
      <c r="R1073"/>
      <c r="S1073"/>
      <c r="T1073"/>
      <c r="U1073"/>
      <c r="V1073"/>
      <c r="W1073"/>
      <c r="X1073"/>
      <c r="Y1073"/>
      <c r="Z1073"/>
      <c r="AA1073"/>
      <c r="AB1073"/>
      <c r="AC1073"/>
      <c r="AD1073"/>
    </row>
    <row r="1074" spans="1:30" s="10" customFormat="1" ht="60" customHeight="1">
      <c r="A1074" s="5"/>
      <c r="B1074" s="5"/>
      <c r="C1074" s="18">
        <v>1071</v>
      </c>
      <c r="D1074" s="19" t="s">
        <v>51</v>
      </c>
      <c r="E1074" s="20" t="s">
        <v>52</v>
      </c>
      <c r="F1074" s="20" t="s">
        <v>52</v>
      </c>
      <c r="G1074" s="24" t="str">
        <f t="shared" si="16"/>
        <v>Do</v>
      </c>
      <c r="H1074" s="32" t="s">
        <v>1174</v>
      </c>
      <c r="I1074" s="93">
        <v>1.3</v>
      </c>
      <c r="J1074" s="11"/>
      <c r="K1074" s="93">
        <v>22.19</v>
      </c>
      <c r="L1074"/>
      <c r="M1074"/>
      <c r="N1074"/>
      <c r="O1074"/>
      <c r="P1074"/>
      <c r="Q1074"/>
      <c r="R1074"/>
      <c r="S1074"/>
      <c r="T1074"/>
      <c r="U1074"/>
      <c r="V1074"/>
      <c r="W1074"/>
      <c r="X1074"/>
      <c r="Y1074"/>
      <c r="Z1074"/>
      <c r="AA1074"/>
      <c r="AB1074"/>
      <c r="AC1074"/>
      <c r="AD1074"/>
    </row>
    <row r="1075" spans="1:30" s="10" customFormat="1" ht="45" customHeight="1">
      <c r="A1075" s="5"/>
      <c r="B1075" s="5"/>
      <c r="C1075" s="18">
        <v>1072</v>
      </c>
      <c r="D1075" s="19" t="s">
        <v>51</v>
      </c>
      <c r="E1075" s="20" t="s">
        <v>52</v>
      </c>
      <c r="F1075" s="20" t="s">
        <v>52</v>
      </c>
      <c r="G1075" s="24" t="str">
        <f t="shared" si="16"/>
        <v>Do</v>
      </c>
      <c r="H1075" s="32" t="s">
        <v>1175</v>
      </c>
      <c r="I1075" s="93">
        <v>1.2</v>
      </c>
      <c r="J1075" s="11"/>
      <c r="K1075" s="93">
        <v>24.88</v>
      </c>
      <c r="L1075"/>
      <c r="M1075"/>
      <c r="N1075"/>
      <c r="O1075"/>
      <c r="P1075"/>
      <c r="Q1075"/>
      <c r="R1075"/>
      <c r="S1075"/>
      <c r="T1075"/>
      <c r="U1075"/>
      <c r="V1075"/>
      <c r="W1075"/>
      <c r="X1075"/>
      <c r="Y1075"/>
      <c r="Z1075"/>
      <c r="AA1075"/>
      <c r="AB1075"/>
      <c r="AC1075"/>
      <c r="AD1075"/>
    </row>
    <row r="1076" spans="1:30" s="10" customFormat="1" ht="45" customHeight="1">
      <c r="A1076" s="5"/>
      <c r="B1076" s="5"/>
      <c r="C1076" s="18">
        <v>1073</v>
      </c>
      <c r="D1076" s="19" t="s">
        <v>51</v>
      </c>
      <c r="E1076" s="20" t="s">
        <v>52</v>
      </c>
      <c r="F1076" s="20" t="s">
        <v>52</v>
      </c>
      <c r="G1076" s="24" t="str">
        <f t="shared" si="16"/>
        <v>Do</v>
      </c>
      <c r="H1076" s="32" t="s">
        <v>1176</v>
      </c>
      <c r="I1076" s="93">
        <v>0.45</v>
      </c>
      <c r="J1076" s="11"/>
      <c r="K1076" s="93">
        <v>10.1</v>
      </c>
      <c r="L1076"/>
      <c r="M1076"/>
      <c r="N1076"/>
      <c r="O1076"/>
      <c r="P1076"/>
      <c r="Q1076"/>
      <c r="R1076"/>
      <c r="S1076"/>
      <c r="T1076"/>
      <c r="U1076"/>
      <c r="V1076"/>
      <c r="W1076"/>
      <c r="X1076"/>
      <c r="Y1076"/>
      <c r="Z1076"/>
      <c r="AA1076"/>
      <c r="AB1076"/>
      <c r="AC1076"/>
      <c r="AD1076"/>
    </row>
    <row r="1077" spans="1:30" s="10" customFormat="1" ht="45" customHeight="1">
      <c r="A1077" s="5"/>
      <c r="B1077" s="5"/>
      <c r="C1077" s="18">
        <v>1074</v>
      </c>
      <c r="D1077" s="19" t="s">
        <v>51</v>
      </c>
      <c r="E1077" s="20" t="s">
        <v>52</v>
      </c>
      <c r="F1077" s="20" t="s">
        <v>52</v>
      </c>
      <c r="G1077" s="24" t="str">
        <f t="shared" si="16"/>
        <v>Do</v>
      </c>
      <c r="H1077" s="32" t="s">
        <v>1177</v>
      </c>
      <c r="I1077" s="93">
        <v>0.46</v>
      </c>
      <c r="J1077" s="11"/>
      <c r="K1077" s="93">
        <v>6.71</v>
      </c>
      <c r="L1077"/>
      <c r="M1077"/>
      <c r="N1077"/>
      <c r="O1077"/>
      <c r="P1077"/>
      <c r="Q1077"/>
      <c r="R1077"/>
      <c r="S1077"/>
      <c r="T1077"/>
      <c r="U1077"/>
      <c r="V1077"/>
      <c r="W1077"/>
      <c r="X1077"/>
      <c r="Y1077"/>
      <c r="Z1077"/>
      <c r="AA1077"/>
      <c r="AB1077"/>
      <c r="AC1077"/>
      <c r="AD1077"/>
    </row>
    <row r="1078" spans="1:30" s="10" customFormat="1" ht="30" customHeight="1">
      <c r="A1078" s="5"/>
      <c r="B1078" s="5"/>
      <c r="C1078" s="18">
        <v>1075</v>
      </c>
      <c r="D1078" s="19" t="s">
        <v>51</v>
      </c>
      <c r="E1078" s="20" t="s">
        <v>52</v>
      </c>
      <c r="F1078" s="20" t="s">
        <v>52</v>
      </c>
      <c r="G1078" s="24" t="str">
        <f t="shared" si="16"/>
        <v>Do</v>
      </c>
      <c r="H1078" s="32" t="s">
        <v>1178</v>
      </c>
      <c r="I1078" s="93">
        <v>2</v>
      </c>
      <c r="J1078" s="11"/>
      <c r="K1078" s="93">
        <v>48.36</v>
      </c>
      <c r="L1078"/>
      <c r="M1078"/>
      <c r="N1078"/>
      <c r="O1078"/>
      <c r="P1078"/>
      <c r="Q1078"/>
      <c r="R1078"/>
      <c r="S1078"/>
      <c r="T1078"/>
      <c r="U1078"/>
      <c r="V1078"/>
      <c r="W1078"/>
      <c r="X1078"/>
      <c r="Y1078"/>
      <c r="Z1078"/>
      <c r="AA1078"/>
      <c r="AB1078"/>
      <c r="AC1078"/>
      <c r="AD1078"/>
    </row>
    <row r="1079" spans="1:30" s="10" customFormat="1" ht="30" customHeight="1">
      <c r="A1079" s="5"/>
      <c r="B1079" s="5"/>
      <c r="C1079" s="18">
        <v>1076</v>
      </c>
      <c r="D1079" s="19" t="s">
        <v>51</v>
      </c>
      <c r="E1079" s="20" t="s">
        <v>52</v>
      </c>
      <c r="F1079" s="20" t="s">
        <v>52</v>
      </c>
      <c r="G1079" s="24" t="str">
        <f t="shared" si="16"/>
        <v>Do</v>
      </c>
      <c r="H1079" s="32" t="s">
        <v>1179</v>
      </c>
      <c r="I1079" s="93">
        <v>3.76</v>
      </c>
      <c r="J1079" s="11"/>
      <c r="K1079" s="93">
        <v>67.31</v>
      </c>
      <c r="L1079"/>
      <c r="M1079"/>
      <c r="N1079"/>
      <c r="O1079"/>
      <c r="P1079"/>
      <c r="Q1079"/>
      <c r="R1079"/>
      <c r="S1079"/>
      <c r="T1079"/>
      <c r="U1079"/>
      <c r="V1079"/>
      <c r="W1079"/>
      <c r="X1079"/>
      <c r="Y1079"/>
      <c r="Z1079"/>
      <c r="AA1079"/>
      <c r="AB1079"/>
      <c r="AC1079"/>
      <c r="AD1079"/>
    </row>
    <row r="1080" spans="1:30" s="10" customFormat="1" ht="45" customHeight="1">
      <c r="A1080" s="5"/>
      <c r="B1080" s="5"/>
      <c r="C1080" s="18">
        <v>1077</v>
      </c>
      <c r="D1080" s="19" t="s">
        <v>51</v>
      </c>
      <c r="E1080" s="20" t="s">
        <v>52</v>
      </c>
      <c r="F1080" s="20" t="s">
        <v>52</v>
      </c>
      <c r="G1080" s="24" t="str">
        <f t="shared" si="16"/>
        <v>Do</v>
      </c>
      <c r="H1080" s="32" t="s">
        <v>1180</v>
      </c>
      <c r="I1080" s="93">
        <v>7</v>
      </c>
      <c r="J1080" s="11"/>
      <c r="K1080" s="93">
        <v>135.54</v>
      </c>
      <c r="L1080"/>
      <c r="M1080"/>
      <c r="N1080"/>
      <c r="O1080"/>
      <c r="P1080"/>
      <c r="Q1080"/>
      <c r="R1080"/>
      <c r="S1080"/>
      <c r="T1080"/>
      <c r="U1080"/>
      <c r="V1080"/>
      <c r="W1080"/>
      <c r="X1080"/>
      <c r="Y1080"/>
      <c r="Z1080"/>
      <c r="AA1080"/>
      <c r="AB1080"/>
      <c r="AC1080"/>
      <c r="AD1080"/>
    </row>
    <row r="1081" spans="1:30" s="10" customFormat="1" ht="45" customHeight="1">
      <c r="A1081" s="5"/>
      <c r="B1081" s="5"/>
      <c r="C1081" s="18">
        <v>1078</v>
      </c>
      <c r="D1081" s="19" t="s">
        <v>51</v>
      </c>
      <c r="E1081" s="20" t="s">
        <v>52</v>
      </c>
      <c r="F1081" s="20" t="s">
        <v>52</v>
      </c>
      <c r="G1081" s="24" t="str">
        <f t="shared" si="16"/>
        <v>Do</v>
      </c>
      <c r="H1081" s="32" t="s">
        <v>1181</v>
      </c>
      <c r="I1081" s="93">
        <v>1</v>
      </c>
      <c r="J1081" s="11"/>
      <c r="K1081" s="93">
        <v>13.79</v>
      </c>
      <c r="L1081"/>
      <c r="M1081"/>
      <c r="N1081"/>
      <c r="O1081"/>
      <c r="P1081"/>
      <c r="Q1081"/>
      <c r="R1081"/>
      <c r="S1081"/>
      <c r="T1081"/>
      <c r="U1081"/>
      <c r="V1081"/>
      <c r="W1081"/>
      <c r="X1081"/>
      <c r="Y1081"/>
      <c r="Z1081"/>
      <c r="AA1081"/>
      <c r="AB1081"/>
      <c r="AC1081"/>
      <c r="AD1081"/>
    </row>
    <row r="1082" spans="1:30" s="10" customFormat="1" ht="30" customHeight="1">
      <c r="A1082" s="5"/>
      <c r="B1082" s="5"/>
      <c r="C1082" s="18">
        <v>1079</v>
      </c>
      <c r="D1082" s="19" t="s">
        <v>51</v>
      </c>
      <c r="E1082" s="20" t="s">
        <v>52</v>
      </c>
      <c r="F1082" s="20" t="s">
        <v>52</v>
      </c>
      <c r="G1082" s="24" t="str">
        <f t="shared" si="16"/>
        <v>Do</v>
      </c>
      <c r="H1082" s="32" t="s">
        <v>1182</v>
      </c>
      <c r="I1082" s="93">
        <v>0.43</v>
      </c>
      <c r="J1082" s="11"/>
      <c r="K1082" s="93">
        <v>18.420000000000002</v>
      </c>
      <c r="L1082"/>
      <c r="M1082"/>
      <c r="N1082"/>
      <c r="O1082"/>
      <c r="P1082"/>
      <c r="Q1082"/>
      <c r="R1082"/>
      <c r="S1082"/>
      <c r="T1082"/>
      <c r="U1082"/>
      <c r="V1082"/>
      <c r="W1082"/>
      <c r="X1082"/>
      <c r="Y1082"/>
      <c r="Z1082"/>
      <c r="AA1082"/>
      <c r="AB1082"/>
      <c r="AC1082"/>
      <c r="AD1082"/>
    </row>
    <row r="1083" spans="1:30" s="10" customFormat="1" ht="45" customHeight="1">
      <c r="A1083" s="5"/>
      <c r="B1083" s="5"/>
      <c r="C1083" s="18">
        <v>1080</v>
      </c>
      <c r="D1083" s="19" t="s">
        <v>51</v>
      </c>
      <c r="E1083" s="20" t="s">
        <v>52</v>
      </c>
      <c r="F1083" s="20" t="s">
        <v>52</v>
      </c>
      <c r="G1083" s="24" t="str">
        <f t="shared" si="16"/>
        <v>Do</v>
      </c>
      <c r="H1083" s="32" t="s">
        <v>1183</v>
      </c>
      <c r="I1083" s="93">
        <v>1.7</v>
      </c>
      <c r="J1083" s="11"/>
      <c r="K1083" s="93">
        <v>24</v>
      </c>
      <c r="L1083"/>
      <c r="M1083"/>
      <c r="N1083"/>
      <c r="O1083"/>
      <c r="P1083"/>
      <c r="Q1083"/>
      <c r="R1083"/>
      <c r="S1083"/>
      <c r="T1083"/>
      <c r="U1083"/>
      <c r="V1083"/>
      <c r="W1083"/>
      <c r="X1083"/>
      <c r="Y1083"/>
      <c r="Z1083"/>
      <c r="AA1083"/>
      <c r="AB1083"/>
      <c r="AC1083"/>
      <c r="AD1083"/>
    </row>
    <row r="1084" spans="1:30" s="10" customFormat="1" ht="60" customHeight="1">
      <c r="A1084" s="5"/>
      <c r="B1084" s="5"/>
      <c r="C1084" s="18">
        <v>1081</v>
      </c>
      <c r="D1084" s="19" t="s">
        <v>51</v>
      </c>
      <c r="E1084" s="20" t="s">
        <v>52</v>
      </c>
      <c r="F1084" s="20" t="s">
        <v>52</v>
      </c>
      <c r="G1084" s="24" t="str">
        <f t="shared" si="16"/>
        <v>Do</v>
      </c>
      <c r="H1084" s="32" t="s">
        <v>1184</v>
      </c>
      <c r="I1084" s="93">
        <v>0.66</v>
      </c>
      <c r="J1084" s="11"/>
      <c r="K1084" s="93">
        <v>9.8000000000000007</v>
      </c>
      <c r="L1084"/>
      <c r="M1084"/>
      <c r="N1084"/>
      <c r="O1084"/>
      <c r="P1084"/>
      <c r="Q1084"/>
      <c r="R1084"/>
      <c r="S1084"/>
      <c r="T1084"/>
      <c r="U1084"/>
      <c r="V1084"/>
      <c r="W1084"/>
      <c r="X1084"/>
      <c r="Y1084"/>
      <c r="Z1084"/>
      <c r="AA1084"/>
      <c r="AB1084"/>
      <c r="AC1084"/>
      <c r="AD1084"/>
    </row>
    <row r="1085" spans="1:30" s="10" customFormat="1" ht="30" customHeight="1">
      <c r="A1085" s="5"/>
      <c r="B1085" s="5"/>
      <c r="C1085" s="18">
        <v>1082</v>
      </c>
      <c r="D1085" s="19" t="s">
        <v>51</v>
      </c>
      <c r="E1085" s="20" t="s">
        <v>52</v>
      </c>
      <c r="F1085" s="20" t="s">
        <v>52</v>
      </c>
      <c r="G1085" s="24" t="str">
        <f t="shared" si="16"/>
        <v>Do</v>
      </c>
      <c r="H1085" s="32" t="s">
        <v>1185</v>
      </c>
      <c r="I1085" s="93">
        <v>0.64</v>
      </c>
      <c r="J1085" s="11"/>
      <c r="K1085" s="93">
        <v>8.9600000000000009</v>
      </c>
      <c r="L1085"/>
      <c r="M1085"/>
      <c r="N1085"/>
      <c r="O1085"/>
      <c r="P1085"/>
      <c r="Q1085"/>
      <c r="R1085"/>
      <c r="S1085"/>
      <c r="T1085"/>
      <c r="U1085"/>
      <c r="V1085"/>
      <c r="W1085"/>
      <c r="X1085"/>
      <c r="Y1085"/>
      <c r="Z1085"/>
      <c r="AA1085"/>
      <c r="AB1085"/>
      <c r="AC1085"/>
      <c r="AD1085"/>
    </row>
    <row r="1086" spans="1:30" s="10" customFormat="1" ht="30" customHeight="1">
      <c r="A1086" s="5"/>
      <c r="B1086" s="5"/>
      <c r="C1086" s="18">
        <v>1083</v>
      </c>
      <c r="D1086" s="19" t="s">
        <v>51</v>
      </c>
      <c r="E1086" s="20" t="s">
        <v>52</v>
      </c>
      <c r="F1086" s="20" t="s">
        <v>52</v>
      </c>
      <c r="G1086" s="24" t="str">
        <f t="shared" si="16"/>
        <v>Do</v>
      </c>
      <c r="H1086" s="32" t="s">
        <v>1186</v>
      </c>
      <c r="I1086" s="93">
        <v>0.28999999999999998</v>
      </c>
      <c r="J1086" s="11"/>
      <c r="K1086" s="93">
        <v>8.0399999999999991</v>
      </c>
      <c r="L1086"/>
      <c r="M1086"/>
      <c r="N1086"/>
      <c r="O1086"/>
      <c r="P1086"/>
      <c r="Q1086"/>
      <c r="R1086"/>
      <c r="S1086"/>
      <c r="T1086"/>
      <c r="U1086"/>
      <c r="V1086"/>
      <c r="W1086"/>
      <c r="X1086"/>
      <c r="Y1086"/>
      <c r="Z1086"/>
      <c r="AA1086"/>
      <c r="AB1086"/>
      <c r="AC1086"/>
      <c r="AD1086"/>
    </row>
    <row r="1087" spans="1:30" s="10" customFormat="1" ht="30" customHeight="1">
      <c r="A1087" s="5"/>
      <c r="B1087" s="5"/>
      <c r="C1087" s="18">
        <v>1084</v>
      </c>
      <c r="D1087" s="19" t="s">
        <v>51</v>
      </c>
      <c r="E1087" s="20" t="s">
        <v>52</v>
      </c>
      <c r="F1087" s="20" t="s">
        <v>52</v>
      </c>
      <c r="G1087" s="24" t="str">
        <f t="shared" si="16"/>
        <v>Do</v>
      </c>
      <c r="H1087" s="32" t="s">
        <v>1187</v>
      </c>
      <c r="I1087" s="93">
        <v>0.52</v>
      </c>
      <c r="J1087" s="11"/>
      <c r="K1087" s="93">
        <v>11.71</v>
      </c>
      <c r="L1087"/>
      <c r="M1087"/>
      <c r="N1087"/>
      <c r="O1087"/>
      <c r="P1087"/>
      <c r="Q1087"/>
      <c r="R1087"/>
      <c r="S1087"/>
      <c r="T1087"/>
      <c r="U1087"/>
      <c r="V1087"/>
      <c r="W1087"/>
      <c r="X1087"/>
      <c r="Y1087"/>
      <c r="Z1087"/>
      <c r="AA1087"/>
      <c r="AB1087"/>
      <c r="AC1087"/>
      <c r="AD1087"/>
    </row>
    <row r="1088" spans="1:30" s="10" customFormat="1" ht="45" customHeight="1">
      <c r="A1088" s="5"/>
      <c r="B1088" s="5"/>
      <c r="C1088" s="18">
        <v>1085</v>
      </c>
      <c r="D1088" s="19" t="s">
        <v>51</v>
      </c>
      <c r="E1088" s="20" t="s">
        <v>52</v>
      </c>
      <c r="F1088" s="20" t="s">
        <v>52</v>
      </c>
      <c r="G1088" s="24" t="str">
        <f t="shared" si="16"/>
        <v>Do</v>
      </c>
      <c r="H1088" s="32" t="s">
        <v>1188</v>
      </c>
      <c r="I1088" s="93">
        <v>0.15</v>
      </c>
      <c r="J1088" s="11"/>
      <c r="K1088" s="93">
        <v>2.76</v>
      </c>
      <c r="L1088"/>
      <c r="M1088"/>
      <c r="N1088"/>
      <c r="O1088"/>
      <c r="P1088"/>
      <c r="Q1088"/>
      <c r="R1088"/>
      <c r="S1088"/>
      <c r="T1088"/>
      <c r="U1088"/>
      <c r="V1088"/>
      <c r="W1088"/>
      <c r="X1088"/>
      <c r="Y1088"/>
      <c r="Z1088"/>
      <c r="AA1088"/>
      <c r="AB1088"/>
      <c r="AC1088"/>
      <c r="AD1088"/>
    </row>
    <row r="1089" spans="1:30" s="10" customFormat="1" ht="30" customHeight="1">
      <c r="A1089" s="5"/>
      <c r="B1089" s="5"/>
      <c r="C1089" s="18">
        <v>1086</v>
      </c>
      <c r="D1089" s="19" t="s">
        <v>51</v>
      </c>
      <c r="E1089" s="20" t="s">
        <v>52</v>
      </c>
      <c r="F1089" s="20" t="s">
        <v>52</v>
      </c>
      <c r="G1089" s="24" t="str">
        <f t="shared" si="16"/>
        <v>Do</v>
      </c>
      <c r="H1089" s="32" t="s">
        <v>1189</v>
      </c>
      <c r="I1089" s="93">
        <v>0.42</v>
      </c>
      <c r="J1089" s="11"/>
      <c r="K1089" s="93">
        <v>20.51</v>
      </c>
      <c r="L1089"/>
      <c r="M1089"/>
      <c r="N1089"/>
      <c r="O1089"/>
      <c r="P1089"/>
      <c r="Q1089"/>
      <c r="R1089"/>
      <c r="S1089"/>
      <c r="T1089"/>
      <c r="U1089"/>
      <c r="V1089"/>
      <c r="W1089"/>
      <c r="X1089"/>
      <c r="Y1089"/>
      <c r="Z1089"/>
      <c r="AA1089"/>
      <c r="AB1089"/>
      <c r="AC1089"/>
      <c r="AD1089"/>
    </row>
    <row r="1090" spans="1:30" s="10" customFormat="1" ht="45" customHeight="1">
      <c r="A1090" s="5"/>
      <c r="B1090" s="5"/>
      <c r="C1090" s="18">
        <v>1087</v>
      </c>
      <c r="D1090" s="19" t="s">
        <v>51</v>
      </c>
      <c r="E1090" s="20" t="s">
        <v>52</v>
      </c>
      <c r="F1090" s="20" t="s">
        <v>52</v>
      </c>
      <c r="G1090" s="24" t="str">
        <f t="shared" si="16"/>
        <v>Do</v>
      </c>
      <c r="H1090" s="32" t="s">
        <v>1190</v>
      </c>
      <c r="I1090" s="93">
        <v>0.75</v>
      </c>
      <c r="J1090" s="11"/>
      <c r="K1090" s="93">
        <v>28.01</v>
      </c>
      <c r="L1090"/>
      <c r="M1090"/>
      <c r="N1090"/>
      <c r="O1090"/>
      <c r="P1090"/>
      <c r="Q1090"/>
      <c r="R1090"/>
      <c r="S1090"/>
      <c r="T1090"/>
      <c r="U1090"/>
      <c r="V1090"/>
      <c r="W1090"/>
      <c r="X1090"/>
      <c r="Y1090"/>
      <c r="Z1090"/>
      <c r="AA1090"/>
      <c r="AB1090"/>
      <c r="AC1090"/>
      <c r="AD1090"/>
    </row>
    <row r="1091" spans="1:30" s="10" customFormat="1" ht="45" customHeight="1">
      <c r="A1091" s="5"/>
      <c r="B1091" s="5"/>
      <c r="C1091" s="18">
        <v>1088</v>
      </c>
      <c r="D1091" s="19" t="s">
        <v>51</v>
      </c>
      <c r="E1091" s="20" t="s">
        <v>52</v>
      </c>
      <c r="F1091" s="20" t="s">
        <v>52</v>
      </c>
      <c r="G1091" s="24" t="str">
        <f t="shared" si="16"/>
        <v>Do</v>
      </c>
      <c r="H1091" s="32" t="s">
        <v>1191</v>
      </c>
      <c r="I1091" s="93">
        <v>0.16</v>
      </c>
      <c r="J1091" s="11"/>
      <c r="K1091" s="93">
        <v>9.59</v>
      </c>
      <c r="L1091"/>
      <c r="M1091"/>
      <c r="N1091"/>
      <c r="O1091"/>
      <c r="P1091"/>
      <c r="Q1091"/>
      <c r="R1091"/>
      <c r="S1091"/>
      <c r="T1091"/>
      <c r="U1091"/>
      <c r="V1091"/>
      <c r="W1091"/>
      <c r="X1091"/>
      <c r="Y1091"/>
      <c r="Z1091"/>
      <c r="AA1091"/>
      <c r="AB1091"/>
      <c r="AC1091"/>
      <c r="AD1091"/>
    </row>
    <row r="1092" spans="1:30" s="10" customFormat="1" ht="30" customHeight="1">
      <c r="A1092" s="5"/>
      <c r="B1092" s="5"/>
      <c r="C1092" s="18">
        <v>1089</v>
      </c>
      <c r="D1092" s="19" t="s">
        <v>51</v>
      </c>
      <c r="E1092" s="20" t="s">
        <v>52</v>
      </c>
      <c r="F1092" s="20" t="s">
        <v>52</v>
      </c>
      <c r="G1092" s="24" t="str">
        <f t="shared" si="16"/>
        <v>Do</v>
      </c>
      <c r="H1092" s="32" t="s">
        <v>1192</v>
      </c>
      <c r="I1092" s="93">
        <v>0.62</v>
      </c>
      <c r="J1092" s="11"/>
      <c r="K1092" s="93">
        <v>38.24</v>
      </c>
      <c r="L1092"/>
      <c r="M1092"/>
      <c r="N1092"/>
      <c r="O1092"/>
      <c r="P1092"/>
      <c r="Q1092"/>
      <c r="R1092"/>
      <c r="S1092"/>
      <c r="T1092"/>
      <c r="U1092"/>
      <c r="V1092"/>
      <c r="W1092"/>
      <c r="X1092"/>
      <c r="Y1092"/>
      <c r="Z1092"/>
      <c r="AA1092"/>
      <c r="AB1092"/>
      <c r="AC1092"/>
      <c r="AD1092"/>
    </row>
    <row r="1093" spans="1:30" s="10" customFormat="1" ht="45" customHeight="1">
      <c r="A1093" s="5"/>
      <c r="B1093" s="5"/>
      <c r="C1093" s="18">
        <v>1090</v>
      </c>
      <c r="D1093" s="19" t="s">
        <v>51</v>
      </c>
      <c r="E1093" s="20" t="s">
        <v>52</v>
      </c>
      <c r="F1093" s="20" t="s">
        <v>52</v>
      </c>
      <c r="G1093" s="24" t="str">
        <f t="shared" si="16"/>
        <v>Do</v>
      </c>
      <c r="H1093" s="32" t="s">
        <v>1193</v>
      </c>
      <c r="I1093" s="93">
        <v>0.4</v>
      </c>
      <c r="J1093" s="11"/>
      <c r="K1093" s="93">
        <v>23.82</v>
      </c>
      <c r="L1093"/>
      <c r="M1093"/>
      <c r="N1093"/>
      <c r="O1093"/>
      <c r="P1093"/>
      <c r="Q1093"/>
      <c r="R1093"/>
      <c r="S1093"/>
      <c r="T1093"/>
      <c r="U1093"/>
      <c r="V1093"/>
      <c r="W1093"/>
      <c r="X1093"/>
      <c r="Y1093"/>
      <c r="Z1093"/>
      <c r="AA1093"/>
      <c r="AB1093"/>
      <c r="AC1093"/>
      <c r="AD1093"/>
    </row>
    <row r="1094" spans="1:30" s="10" customFormat="1" ht="45" customHeight="1">
      <c r="A1094" s="5"/>
      <c r="B1094" s="5"/>
      <c r="C1094" s="18">
        <v>1091</v>
      </c>
      <c r="D1094" s="19" t="s">
        <v>51</v>
      </c>
      <c r="E1094" s="20" t="s">
        <v>52</v>
      </c>
      <c r="F1094" s="20" t="s">
        <v>52</v>
      </c>
      <c r="G1094" s="24" t="str">
        <f t="shared" si="16"/>
        <v>Do</v>
      </c>
      <c r="H1094" s="32" t="s">
        <v>1194</v>
      </c>
      <c r="I1094" s="93">
        <v>0.36</v>
      </c>
      <c r="J1094" s="11"/>
      <c r="K1094" s="93">
        <v>8.0299999999999994</v>
      </c>
      <c r="L1094"/>
      <c r="M1094"/>
      <c r="N1094"/>
      <c r="O1094"/>
      <c r="P1094"/>
      <c r="Q1094"/>
      <c r="R1094"/>
      <c r="S1094"/>
      <c r="T1094"/>
      <c r="U1094"/>
      <c r="V1094"/>
      <c r="W1094"/>
      <c r="X1094"/>
      <c r="Y1094"/>
      <c r="Z1094"/>
      <c r="AA1094"/>
      <c r="AB1094"/>
      <c r="AC1094"/>
      <c r="AD1094"/>
    </row>
    <row r="1095" spans="1:30" s="10" customFormat="1" ht="30" customHeight="1">
      <c r="A1095" s="5"/>
      <c r="B1095" s="5"/>
      <c r="C1095" s="18">
        <v>1092</v>
      </c>
      <c r="D1095" s="19" t="s">
        <v>51</v>
      </c>
      <c r="E1095" s="20" t="s">
        <v>52</v>
      </c>
      <c r="F1095" s="20" t="s">
        <v>52</v>
      </c>
      <c r="G1095" s="24" t="str">
        <f t="shared" ref="G1095:G1158" si="17">IF(F1095=F1094,"Do",F1095)</f>
        <v>Do</v>
      </c>
      <c r="H1095" s="32" t="s">
        <v>1195</v>
      </c>
      <c r="I1095" s="93">
        <v>0.16</v>
      </c>
      <c r="J1095" s="11"/>
      <c r="K1095" s="93">
        <v>3.79</v>
      </c>
      <c r="L1095"/>
      <c r="M1095"/>
      <c r="N1095"/>
      <c r="O1095"/>
      <c r="P1095"/>
      <c r="Q1095"/>
      <c r="R1095"/>
      <c r="S1095"/>
      <c r="T1095"/>
      <c r="U1095"/>
      <c r="V1095"/>
      <c r="W1095"/>
      <c r="X1095"/>
      <c r="Y1095"/>
      <c r="Z1095"/>
      <c r="AA1095"/>
      <c r="AB1095"/>
      <c r="AC1095"/>
      <c r="AD1095"/>
    </row>
    <row r="1096" spans="1:30" s="10" customFormat="1" ht="45" customHeight="1">
      <c r="A1096" s="5"/>
      <c r="B1096" s="5"/>
      <c r="C1096" s="18">
        <v>1093</v>
      </c>
      <c r="D1096" s="19" t="s">
        <v>30</v>
      </c>
      <c r="E1096" s="20" t="s">
        <v>31</v>
      </c>
      <c r="F1096" s="20" t="s">
        <v>31</v>
      </c>
      <c r="G1096" s="24" t="str">
        <f t="shared" si="17"/>
        <v>Barpeta Rural Rd Divn</v>
      </c>
      <c r="H1096" s="60" t="s">
        <v>1196</v>
      </c>
      <c r="I1096" s="104">
        <v>3.0550000000000002</v>
      </c>
      <c r="J1096" s="11"/>
      <c r="K1096" s="103">
        <v>60.02</v>
      </c>
      <c r="L1096"/>
      <c r="M1096"/>
      <c r="N1096"/>
      <c r="O1096"/>
      <c r="P1096"/>
      <c r="Q1096"/>
      <c r="R1096"/>
      <c r="S1096"/>
      <c r="T1096"/>
      <c r="U1096"/>
      <c r="V1096"/>
      <c r="W1096"/>
      <c r="X1096"/>
      <c r="Y1096"/>
      <c r="Z1096"/>
      <c r="AA1096"/>
      <c r="AB1096"/>
      <c r="AC1096"/>
      <c r="AD1096"/>
    </row>
    <row r="1097" spans="1:30" s="10" customFormat="1" ht="30">
      <c r="A1097" s="5"/>
      <c r="B1097" s="5"/>
      <c r="C1097" s="18">
        <v>1094</v>
      </c>
      <c r="D1097" s="19" t="s">
        <v>30</v>
      </c>
      <c r="E1097" s="20" t="s">
        <v>31</v>
      </c>
      <c r="F1097" s="20" t="s">
        <v>31</v>
      </c>
      <c r="G1097" s="24" t="str">
        <f t="shared" si="17"/>
        <v>Do</v>
      </c>
      <c r="H1097" s="60" t="s">
        <v>1197</v>
      </c>
      <c r="I1097" s="103">
        <v>0.6</v>
      </c>
      <c r="J1097" s="11"/>
      <c r="K1097" s="103">
        <v>42.8</v>
      </c>
      <c r="L1097"/>
      <c r="M1097"/>
      <c r="N1097"/>
      <c r="O1097"/>
      <c r="P1097"/>
      <c r="Q1097"/>
      <c r="R1097"/>
      <c r="S1097"/>
      <c r="T1097"/>
      <c r="U1097"/>
      <c r="V1097"/>
      <c r="W1097"/>
      <c r="X1097"/>
      <c r="Y1097"/>
      <c r="Z1097"/>
      <c r="AA1097"/>
      <c r="AB1097"/>
      <c r="AC1097"/>
      <c r="AD1097"/>
    </row>
    <row r="1098" spans="1:30" s="10" customFormat="1" ht="45">
      <c r="A1098" s="5"/>
      <c r="B1098" s="5"/>
      <c r="C1098" s="18">
        <v>1095</v>
      </c>
      <c r="D1098" s="19" t="s">
        <v>30</v>
      </c>
      <c r="E1098" s="20" t="s">
        <v>31</v>
      </c>
      <c r="F1098" s="20" t="s">
        <v>31</v>
      </c>
      <c r="G1098" s="24" t="str">
        <f t="shared" si="17"/>
        <v>Do</v>
      </c>
      <c r="H1098" s="60" t="s">
        <v>1198</v>
      </c>
      <c r="I1098" s="106">
        <v>1.6</v>
      </c>
      <c r="J1098" s="11"/>
      <c r="K1098" s="103">
        <v>27</v>
      </c>
      <c r="L1098"/>
      <c r="M1098"/>
      <c r="N1098"/>
      <c r="O1098"/>
      <c r="P1098"/>
      <c r="Q1098"/>
      <c r="R1098"/>
      <c r="S1098"/>
      <c r="T1098"/>
      <c r="U1098"/>
      <c r="V1098"/>
      <c r="W1098"/>
      <c r="X1098"/>
      <c r="Y1098"/>
      <c r="Z1098"/>
      <c r="AA1098"/>
      <c r="AB1098"/>
      <c r="AC1098"/>
      <c r="AD1098"/>
    </row>
    <row r="1099" spans="1:30" s="10" customFormat="1" ht="30">
      <c r="A1099" s="5"/>
      <c r="B1099" s="5"/>
      <c r="C1099" s="18">
        <v>1096</v>
      </c>
      <c r="D1099" s="19" t="s">
        <v>30</v>
      </c>
      <c r="E1099" s="20" t="s">
        <v>31</v>
      </c>
      <c r="F1099" s="20" t="s">
        <v>31</v>
      </c>
      <c r="G1099" s="24" t="str">
        <f t="shared" si="17"/>
        <v>Do</v>
      </c>
      <c r="H1099" s="60" t="s">
        <v>1199</v>
      </c>
      <c r="I1099" s="104">
        <v>0.30559999999999998</v>
      </c>
      <c r="J1099" s="11"/>
      <c r="K1099" s="103">
        <v>12</v>
      </c>
      <c r="L1099"/>
      <c r="M1099"/>
      <c r="N1099"/>
      <c r="O1099"/>
      <c r="P1099"/>
      <c r="Q1099"/>
      <c r="R1099"/>
      <c r="S1099"/>
      <c r="T1099"/>
      <c r="U1099"/>
      <c r="V1099"/>
      <c r="W1099"/>
      <c r="X1099"/>
      <c r="Y1099"/>
      <c r="Z1099"/>
      <c r="AA1099"/>
      <c r="AB1099"/>
      <c r="AC1099"/>
      <c r="AD1099"/>
    </row>
    <row r="1100" spans="1:30" s="10" customFormat="1" ht="45">
      <c r="A1100" s="5"/>
      <c r="B1100" s="5"/>
      <c r="C1100" s="18">
        <v>1097</v>
      </c>
      <c r="D1100" s="19" t="s">
        <v>30</v>
      </c>
      <c r="E1100" s="20" t="s">
        <v>31</v>
      </c>
      <c r="F1100" s="20" t="s">
        <v>31</v>
      </c>
      <c r="G1100" s="24" t="str">
        <f t="shared" si="17"/>
        <v>Do</v>
      </c>
      <c r="H1100" s="60" t="s">
        <v>1200</v>
      </c>
      <c r="I1100" s="103">
        <v>0</v>
      </c>
      <c r="J1100" s="11">
        <v>1</v>
      </c>
      <c r="K1100" s="103">
        <v>1.86</v>
      </c>
      <c r="L1100"/>
      <c r="M1100"/>
      <c r="N1100"/>
      <c r="O1100"/>
      <c r="P1100"/>
      <c r="Q1100"/>
      <c r="R1100"/>
      <c r="S1100"/>
      <c r="T1100"/>
      <c r="U1100"/>
      <c r="V1100"/>
      <c r="W1100"/>
      <c r="X1100"/>
      <c r="Y1100"/>
      <c r="Z1100"/>
      <c r="AA1100"/>
      <c r="AB1100"/>
      <c r="AC1100"/>
      <c r="AD1100"/>
    </row>
    <row r="1101" spans="1:30" s="10" customFormat="1" ht="30">
      <c r="A1101" s="5"/>
      <c r="B1101" s="5"/>
      <c r="C1101" s="18">
        <v>1098</v>
      </c>
      <c r="D1101" s="19" t="s">
        <v>30</v>
      </c>
      <c r="E1101" s="20" t="s">
        <v>31</v>
      </c>
      <c r="F1101" s="20" t="s">
        <v>31</v>
      </c>
      <c r="G1101" s="24" t="str">
        <f t="shared" si="17"/>
        <v>Do</v>
      </c>
      <c r="H1101" s="60" t="s">
        <v>1201</v>
      </c>
      <c r="I1101" s="103">
        <v>0</v>
      </c>
      <c r="J1101" s="11">
        <v>1</v>
      </c>
      <c r="K1101" s="103">
        <v>2.48</v>
      </c>
      <c r="L1101"/>
      <c r="M1101"/>
      <c r="N1101"/>
      <c r="O1101"/>
      <c r="P1101"/>
      <c r="Q1101"/>
      <c r="R1101"/>
      <c r="S1101"/>
      <c r="T1101"/>
      <c r="U1101"/>
      <c r="V1101"/>
      <c r="W1101"/>
      <c r="X1101"/>
      <c r="Y1101"/>
      <c r="Z1101"/>
      <c r="AA1101"/>
      <c r="AB1101"/>
      <c r="AC1101"/>
      <c r="AD1101"/>
    </row>
    <row r="1102" spans="1:30" s="10" customFormat="1" ht="30">
      <c r="A1102" s="5"/>
      <c r="B1102" s="5"/>
      <c r="C1102" s="18">
        <v>1099</v>
      </c>
      <c r="D1102" s="19" t="s">
        <v>30</v>
      </c>
      <c r="E1102" s="20" t="s">
        <v>31</v>
      </c>
      <c r="F1102" s="20" t="s">
        <v>31</v>
      </c>
      <c r="G1102" s="24" t="str">
        <f t="shared" si="17"/>
        <v>Do</v>
      </c>
      <c r="H1102" s="60" t="s">
        <v>1202</v>
      </c>
      <c r="I1102" s="103">
        <v>0</v>
      </c>
      <c r="J1102" s="11">
        <v>1</v>
      </c>
      <c r="K1102" s="103">
        <v>2.5</v>
      </c>
      <c r="L1102"/>
      <c r="M1102"/>
      <c r="N1102"/>
      <c r="O1102"/>
      <c r="P1102"/>
      <c r="Q1102"/>
      <c r="R1102"/>
      <c r="S1102"/>
      <c r="T1102"/>
      <c r="U1102"/>
      <c r="V1102"/>
      <c r="W1102"/>
      <c r="X1102"/>
      <c r="Y1102"/>
      <c r="Z1102"/>
      <c r="AA1102"/>
      <c r="AB1102"/>
      <c r="AC1102"/>
      <c r="AD1102"/>
    </row>
    <row r="1103" spans="1:30" s="10" customFormat="1" ht="30">
      <c r="A1103" s="5"/>
      <c r="B1103" s="5"/>
      <c r="C1103" s="18">
        <v>1100</v>
      </c>
      <c r="D1103" s="19" t="s">
        <v>30</v>
      </c>
      <c r="E1103" s="20" t="s">
        <v>31</v>
      </c>
      <c r="F1103" s="20" t="s">
        <v>31</v>
      </c>
      <c r="G1103" s="24" t="str">
        <f t="shared" si="17"/>
        <v>Do</v>
      </c>
      <c r="H1103" s="60" t="s">
        <v>1203</v>
      </c>
      <c r="I1103" s="103">
        <v>0</v>
      </c>
      <c r="J1103" s="11">
        <v>1</v>
      </c>
      <c r="K1103" s="103">
        <v>8.98</v>
      </c>
      <c r="L1103"/>
      <c r="M1103"/>
      <c r="N1103"/>
      <c r="O1103"/>
      <c r="P1103"/>
      <c r="Q1103"/>
      <c r="R1103"/>
      <c r="S1103"/>
      <c r="T1103"/>
      <c r="U1103"/>
      <c r="V1103"/>
      <c r="W1103"/>
      <c r="X1103"/>
      <c r="Y1103"/>
      <c r="Z1103"/>
      <c r="AA1103"/>
      <c r="AB1103"/>
      <c r="AC1103"/>
      <c r="AD1103"/>
    </row>
    <row r="1104" spans="1:30" s="10" customFormat="1" ht="30">
      <c r="A1104" s="5"/>
      <c r="B1104" s="5"/>
      <c r="C1104" s="18">
        <v>1101</v>
      </c>
      <c r="D1104" s="19" t="s">
        <v>30</v>
      </c>
      <c r="E1104" s="20" t="s">
        <v>31</v>
      </c>
      <c r="F1104" s="20" t="s">
        <v>31</v>
      </c>
      <c r="G1104" s="24" t="str">
        <f t="shared" si="17"/>
        <v>Do</v>
      </c>
      <c r="H1104" s="60" t="s">
        <v>1204</v>
      </c>
      <c r="I1104" s="104">
        <v>0.66300000000000003</v>
      </c>
      <c r="J1104" s="11"/>
      <c r="K1104" s="103">
        <v>33.950000000000003</v>
      </c>
      <c r="L1104"/>
      <c r="M1104"/>
      <c r="N1104"/>
      <c r="O1104"/>
      <c r="P1104"/>
      <c r="Q1104"/>
      <c r="R1104"/>
      <c r="S1104"/>
      <c r="T1104"/>
      <c r="U1104"/>
      <c r="V1104"/>
      <c r="W1104"/>
      <c r="X1104"/>
      <c r="Y1104"/>
      <c r="Z1104"/>
      <c r="AA1104"/>
      <c r="AB1104"/>
      <c r="AC1104"/>
      <c r="AD1104"/>
    </row>
    <row r="1105" spans="1:30" s="10" customFormat="1" ht="45">
      <c r="A1105" s="5"/>
      <c r="B1105" s="5"/>
      <c r="C1105" s="18">
        <v>1102</v>
      </c>
      <c r="D1105" s="19" t="s">
        <v>30</v>
      </c>
      <c r="E1105" s="20" t="s">
        <v>31</v>
      </c>
      <c r="F1105" s="20" t="s">
        <v>31</v>
      </c>
      <c r="G1105" s="24" t="str">
        <f t="shared" si="17"/>
        <v>Do</v>
      </c>
      <c r="H1105" s="60" t="s">
        <v>1205</v>
      </c>
      <c r="I1105" s="106">
        <v>0.7</v>
      </c>
      <c r="J1105" s="11"/>
      <c r="K1105" s="103">
        <v>50</v>
      </c>
      <c r="L1105"/>
      <c r="M1105"/>
      <c r="N1105"/>
      <c r="O1105"/>
      <c r="P1105"/>
      <c r="Q1105"/>
      <c r="R1105"/>
      <c r="S1105"/>
      <c r="T1105"/>
      <c r="U1105"/>
      <c r="V1105"/>
      <c r="W1105"/>
      <c r="X1105"/>
      <c r="Y1105"/>
      <c r="Z1105"/>
      <c r="AA1105"/>
      <c r="AB1105"/>
      <c r="AC1105"/>
      <c r="AD1105"/>
    </row>
    <row r="1106" spans="1:30" s="10" customFormat="1" ht="30">
      <c r="A1106" s="5"/>
      <c r="B1106" s="5"/>
      <c r="C1106" s="18">
        <v>1103</v>
      </c>
      <c r="D1106" s="19" t="s">
        <v>30</v>
      </c>
      <c r="E1106" s="20" t="s">
        <v>31</v>
      </c>
      <c r="F1106" s="20" t="s">
        <v>31</v>
      </c>
      <c r="G1106" s="24" t="str">
        <f t="shared" si="17"/>
        <v>Do</v>
      </c>
      <c r="H1106" s="90" t="s">
        <v>1206</v>
      </c>
      <c r="I1106" s="106">
        <v>1.02</v>
      </c>
      <c r="J1106" s="11"/>
      <c r="K1106" s="103">
        <v>37.54</v>
      </c>
      <c r="L1106"/>
      <c r="M1106"/>
      <c r="N1106"/>
      <c r="O1106"/>
      <c r="P1106"/>
      <c r="Q1106"/>
      <c r="R1106"/>
      <c r="S1106"/>
      <c r="T1106"/>
      <c r="U1106"/>
      <c r="V1106"/>
      <c r="W1106"/>
      <c r="X1106"/>
      <c r="Y1106"/>
      <c r="Z1106"/>
      <c r="AA1106"/>
      <c r="AB1106"/>
      <c r="AC1106"/>
      <c r="AD1106"/>
    </row>
    <row r="1107" spans="1:30" s="10" customFormat="1" ht="30" customHeight="1">
      <c r="A1107" s="5"/>
      <c r="B1107" s="5"/>
      <c r="C1107" s="18">
        <v>1104</v>
      </c>
      <c r="D1107" s="19" t="s">
        <v>30</v>
      </c>
      <c r="E1107" s="20" t="s">
        <v>31</v>
      </c>
      <c r="F1107" s="20" t="s">
        <v>31</v>
      </c>
      <c r="G1107" s="24" t="str">
        <f t="shared" si="17"/>
        <v>Do</v>
      </c>
      <c r="H1107" s="60" t="s">
        <v>1207</v>
      </c>
      <c r="I1107" s="104">
        <v>0.74099999999999999</v>
      </c>
      <c r="J1107" s="11"/>
      <c r="K1107" s="103">
        <v>45.42</v>
      </c>
      <c r="L1107"/>
      <c r="M1107"/>
      <c r="N1107"/>
      <c r="O1107"/>
      <c r="P1107"/>
      <c r="Q1107"/>
      <c r="R1107"/>
      <c r="S1107"/>
      <c r="T1107"/>
      <c r="U1107"/>
      <c r="V1107"/>
      <c r="W1107"/>
      <c r="X1107"/>
      <c r="Y1107"/>
      <c r="Z1107"/>
      <c r="AA1107"/>
      <c r="AB1107"/>
      <c r="AC1107"/>
      <c r="AD1107"/>
    </row>
    <row r="1108" spans="1:30" s="10" customFormat="1" ht="30">
      <c r="A1108" s="5"/>
      <c r="B1108" s="5"/>
      <c r="C1108" s="18">
        <v>1105</v>
      </c>
      <c r="D1108" s="19" t="s">
        <v>30</v>
      </c>
      <c r="E1108" s="20" t="s">
        <v>31</v>
      </c>
      <c r="F1108" s="20" t="s">
        <v>31</v>
      </c>
      <c r="G1108" s="24" t="str">
        <f t="shared" si="17"/>
        <v>Do</v>
      </c>
      <c r="H1108" s="60" t="s">
        <v>1208</v>
      </c>
      <c r="I1108" s="104">
        <v>1.7869999999999999</v>
      </c>
      <c r="J1108" s="11"/>
      <c r="K1108" s="103">
        <v>69.36</v>
      </c>
      <c r="L1108"/>
      <c r="M1108"/>
      <c r="N1108"/>
      <c r="O1108"/>
      <c r="P1108"/>
      <c r="Q1108"/>
      <c r="R1108"/>
      <c r="S1108"/>
      <c r="T1108"/>
      <c r="U1108"/>
      <c r="V1108"/>
      <c r="W1108"/>
      <c r="X1108"/>
      <c r="Y1108"/>
      <c r="Z1108"/>
      <c r="AA1108"/>
      <c r="AB1108"/>
      <c r="AC1108"/>
      <c r="AD1108"/>
    </row>
    <row r="1109" spans="1:30" s="10" customFormat="1" ht="30">
      <c r="A1109" s="5"/>
      <c r="B1109" s="5"/>
      <c r="C1109" s="18">
        <v>1106</v>
      </c>
      <c r="D1109" s="19" t="s">
        <v>30</v>
      </c>
      <c r="E1109" s="20" t="s">
        <v>31</v>
      </c>
      <c r="F1109" s="20" t="s">
        <v>31</v>
      </c>
      <c r="G1109" s="24" t="str">
        <f t="shared" si="17"/>
        <v>Do</v>
      </c>
      <c r="H1109" s="60" t="s">
        <v>1209</v>
      </c>
      <c r="I1109" s="103">
        <v>0</v>
      </c>
      <c r="J1109" s="11">
        <v>1</v>
      </c>
      <c r="K1109" s="103">
        <v>16.72</v>
      </c>
      <c r="L1109"/>
      <c r="M1109"/>
      <c r="N1109"/>
      <c r="O1109"/>
      <c r="P1109"/>
      <c r="Q1109"/>
      <c r="R1109"/>
      <c r="S1109"/>
      <c r="T1109"/>
      <c r="U1109"/>
      <c r="V1109"/>
      <c r="W1109"/>
      <c r="X1109"/>
      <c r="Y1109"/>
      <c r="Z1109"/>
      <c r="AA1109"/>
      <c r="AB1109"/>
      <c r="AC1109"/>
      <c r="AD1109"/>
    </row>
    <row r="1110" spans="1:30" s="10" customFormat="1" ht="30">
      <c r="A1110" s="5"/>
      <c r="B1110" s="5"/>
      <c r="C1110" s="18">
        <v>1107</v>
      </c>
      <c r="D1110" s="19" t="s">
        <v>30</v>
      </c>
      <c r="E1110" s="20" t="s">
        <v>31</v>
      </c>
      <c r="F1110" s="20" t="s">
        <v>31</v>
      </c>
      <c r="G1110" s="24" t="str">
        <f t="shared" si="17"/>
        <v>Do</v>
      </c>
      <c r="H1110" s="60" t="s">
        <v>1210</v>
      </c>
      <c r="I1110" s="103">
        <v>0</v>
      </c>
      <c r="J1110" s="11">
        <v>1</v>
      </c>
      <c r="K1110" s="103">
        <v>16</v>
      </c>
      <c r="L1110"/>
      <c r="M1110"/>
      <c r="N1110"/>
      <c r="O1110"/>
      <c r="P1110"/>
      <c r="Q1110"/>
      <c r="R1110"/>
      <c r="S1110"/>
      <c r="T1110"/>
      <c r="U1110"/>
      <c r="V1110"/>
      <c r="W1110"/>
      <c r="X1110"/>
      <c r="Y1110"/>
      <c r="Z1110"/>
      <c r="AA1110"/>
      <c r="AB1110"/>
      <c r="AC1110"/>
      <c r="AD1110"/>
    </row>
    <row r="1111" spans="1:30" s="10" customFormat="1" ht="30">
      <c r="A1111" s="5"/>
      <c r="B1111" s="5"/>
      <c r="C1111" s="18">
        <v>1108</v>
      </c>
      <c r="D1111" s="19" t="s">
        <v>30</v>
      </c>
      <c r="E1111" s="20" t="s">
        <v>31</v>
      </c>
      <c r="F1111" s="20" t="s">
        <v>31</v>
      </c>
      <c r="G1111" s="24" t="str">
        <f t="shared" si="17"/>
        <v>Do</v>
      </c>
      <c r="H1111" s="60" t="s">
        <v>1211</v>
      </c>
      <c r="I1111" s="106">
        <v>0.53</v>
      </c>
      <c r="J1111" s="11"/>
      <c r="K1111" s="103">
        <v>26.31</v>
      </c>
      <c r="L1111"/>
      <c r="M1111"/>
      <c r="N1111"/>
      <c r="O1111"/>
      <c r="P1111"/>
      <c r="Q1111"/>
      <c r="R1111"/>
      <c r="S1111"/>
      <c r="T1111"/>
      <c r="U1111"/>
      <c r="V1111"/>
      <c r="W1111"/>
      <c r="X1111"/>
      <c r="Y1111"/>
      <c r="Z1111"/>
      <c r="AA1111"/>
      <c r="AB1111"/>
      <c r="AC1111"/>
      <c r="AD1111"/>
    </row>
    <row r="1112" spans="1:30" s="10" customFormat="1" ht="30">
      <c r="A1112" s="5"/>
      <c r="B1112" s="5"/>
      <c r="C1112" s="18">
        <v>1109</v>
      </c>
      <c r="D1112" s="19" t="s">
        <v>30</v>
      </c>
      <c r="E1112" s="20" t="s">
        <v>31</v>
      </c>
      <c r="F1112" s="20" t="s">
        <v>31</v>
      </c>
      <c r="G1112" s="24" t="str">
        <f t="shared" si="17"/>
        <v>Do</v>
      </c>
      <c r="H1112" s="60" t="s">
        <v>1212</v>
      </c>
      <c r="I1112" s="106">
        <v>0.8</v>
      </c>
      <c r="J1112" s="11"/>
      <c r="K1112" s="103">
        <v>18.87</v>
      </c>
      <c r="L1112"/>
      <c r="M1112"/>
      <c r="N1112"/>
      <c r="O1112"/>
      <c r="P1112"/>
      <c r="Q1112"/>
      <c r="R1112"/>
      <c r="S1112"/>
      <c r="T1112"/>
      <c r="U1112"/>
      <c r="V1112"/>
      <c r="W1112"/>
      <c r="X1112"/>
      <c r="Y1112"/>
      <c r="Z1112"/>
      <c r="AA1112"/>
      <c r="AB1112"/>
      <c r="AC1112"/>
      <c r="AD1112"/>
    </row>
    <row r="1113" spans="1:30" s="10" customFormat="1" ht="30">
      <c r="A1113" s="5"/>
      <c r="B1113" s="5"/>
      <c r="C1113" s="18">
        <v>1110</v>
      </c>
      <c r="D1113" s="19" t="s">
        <v>30</v>
      </c>
      <c r="E1113" s="20" t="s">
        <v>31</v>
      </c>
      <c r="F1113" s="20" t="s">
        <v>31</v>
      </c>
      <c r="G1113" s="24" t="str">
        <f t="shared" si="17"/>
        <v>Do</v>
      </c>
      <c r="H1113" s="60" t="s">
        <v>1213</v>
      </c>
      <c r="I1113" s="106">
        <v>0.55000000000000004</v>
      </c>
      <c r="J1113" s="11"/>
      <c r="K1113" s="103">
        <v>22.31</v>
      </c>
      <c r="L1113"/>
      <c r="M1113"/>
      <c r="N1113"/>
      <c r="O1113"/>
      <c r="P1113"/>
      <c r="Q1113"/>
      <c r="R1113"/>
      <c r="S1113"/>
      <c r="T1113"/>
      <c r="U1113"/>
      <c r="V1113"/>
      <c r="W1113"/>
      <c r="X1113"/>
      <c r="Y1113"/>
      <c r="Z1113"/>
      <c r="AA1113"/>
      <c r="AB1113"/>
      <c r="AC1113"/>
      <c r="AD1113"/>
    </row>
    <row r="1114" spans="1:30" s="10" customFormat="1" ht="30">
      <c r="A1114" s="5"/>
      <c r="B1114" s="5"/>
      <c r="C1114" s="18">
        <v>1111</v>
      </c>
      <c r="D1114" s="19" t="s">
        <v>30</v>
      </c>
      <c r="E1114" s="20" t="s">
        <v>31</v>
      </c>
      <c r="F1114" s="20" t="s">
        <v>31</v>
      </c>
      <c r="G1114" s="24" t="str">
        <f t="shared" si="17"/>
        <v>Do</v>
      </c>
      <c r="H1114" s="90" t="s">
        <v>1214</v>
      </c>
      <c r="I1114" s="104">
        <v>0.221</v>
      </c>
      <c r="J1114" s="11"/>
      <c r="K1114" s="103">
        <v>9.76</v>
      </c>
      <c r="L1114"/>
      <c r="M1114"/>
      <c r="N1114"/>
      <c r="O1114"/>
      <c r="P1114"/>
      <c r="Q1114"/>
      <c r="R1114"/>
      <c r="S1114"/>
      <c r="T1114"/>
      <c r="U1114"/>
      <c r="V1114"/>
      <c r="W1114"/>
      <c r="X1114"/>
      <c r="Y1114"/>
      <c r="Z1114"/>
      <c r="AA1114"/>
      <c r="AB1114"/>
      <c r="AC1114"/>
      <c r="AD1114"/>
    </row>
    <row r="1115" spans="1:30" s="10" customFormat="1" ht="30">
      <c r="A1115" s="5"/>
      <c r="B1115" s="5"/>
      <c r="C1115" s="18">
        <v>1112</v>
      </c>
      <c r="D1115" s="19" t="s">
        <v>30</v>
      </c>
      <c r="E1115" s="20" t="s">
        <v>31</v>
      </c>
      <c r="F1115" s="20" t="s">
        <v>31</v>
      </c>
      <c r="G1115" s="24" t="str">
        <f t="shared" si="17"/>
        <v>Do</v>
      </c>
      <c r="H1115" s="90" t="s">
        <v>1215</v>
      </c>
      <c r="I1115" s="103">
        <v>0</v>
      </c>
      <c r="J1115" s="11">
        <v>1</v>
      </c>
      <c r="K1115" s="103">
        <v>8</v>
      </c>
      <c r="L1115"/>
      <c r="M1115"/>
      <c r="N1115"/>
      <c r="O1115"/>
      <c r="P1115"/>
      <c r="Q1115"/>
      <c r="R1115"/>
      <c r="S1115"/>
      <c r="T1115"/>
      <c r="U1115"/>
      <c r="V1115"/>
      <c r="W1115"/>
      <c r="X1115"/>
      <c r="Y1115"/>
      <c r="Z1115"/>
      <c r="AA1115"/>
      <c r="AB1115"/>
      <c r="AC1115"/>
      <c r="AD1115"/>
    </row>
    <row r="1116" spans="1:30" s="10" customFormat="1" ht="30">
      <c r="A1116" s="5"/>
      <c r="B1116" s="5"/>
      <c r="C1116" s="18">
        <v>1113</v>
      </c>
      <c r="D1116" s="19" t="s">
        <v>30</v>
      </c>
      <c r="E1116" s="20" t="s">
        <v>31</v>
      </c>
      <c r="F1116" s="20" t="s">
        <v>31</v>
      </c>
      <c r="G1116" s="24" t="str">
        <f t="shared" si="17"/>
        <v>Do</v>
      </c>
      <c r="H1116" s="90" t="s">
        <v>1216</v>
      </c>
      <c r="I1116" s="103">
        <v>0</v>
      </c>
      <c r="J1116" s="11">
        <v>1</v>
      </c>
      <c r="K1116" s="103">
        <v>24</v>
      </c>
      <c r="L1116"/>
      <c r="M1116"/>
      <c r="N1116"/>
      <c r="O1116"/>
      <c r="P1116"/>
      <c r="Q1116"/>
      <c r="R1116"/>
      <c r="S1116"/>
      <c r="T1116"/>
      <c r="U1116"/>
      <c r="V1116"/>
      <c r="W1116"/>
      <c r="X1116"/>
      <c r="Y1116"/>
      <c r="Z1116"/>
      <c r="AA1116"/>
      <c r="AB1116"/>
      <c r="AC1116"/>
      <c r="AD1116"/>
    </row>
    <row r="1117" spans="1:30" s="10" customFormat="1" ht="30">
      <c r="A1117" s="5"/>
      <c r="B1117" s="5"/>
      <c r="C1117" s="18">
        <v>1114</v>
      </c>
      <c r="D1117" s="19" t="s">
        <v>30</v>
      </c>
      <c r="E1117" s="20" t="s">
        <v>31</v>
      </c>
      <c r="F1117" s="20" t="s">
        <v>31</v>
      </c>
      <c r="G1117" s="24" t="str">
        <f t="shared" si="17"/>
        <v>Do</v>
      </c>
      <c r="H1117" s="90" t="s">
        <v>1217</v>
      </c>
      <c r="I1117" s="103">
        <v>0</v>
      </c>
      <c r="J1117" s="11">
        <v>1</v>
      </c>
      <c r="K1117" s="103">
        <v>10</v>
      </c>
      <c r="L1117"/>
      <c r="M1117"/>
      <c r="N1117"/>
      <c r="O1117"/>
      <c r="P1117"/>
      <c r="Q1117"/>
      <c r="R1117"/>
      <c r="S1117"/>
      <c r="T1117"/>
      <c r="U1117"/>
      <c r="V1117"/>
      <c r="W1117"/>
      <c r="X1117"/>
      <c r="Y1117"/>
      <c r="Z1117"/>
      <c r="AA1117"/>
      <c r="AB1117"/>
      <c r="AC1117"/>
      <c r="AD1117"/>
    </row>
    <row r="1118" spans="1:30" s="10" customFormat="1" ht="30">
      <c r="A1118" s="5"/>
      <c r="B1118" s="5"/>
      <c r="C1118" s="18">
        <v>1115</v>
      </c>
      <c r="D1118" s="19" t="s">
        <v>30</v>
      </c>
      <c r="E1118" s="20" t="s">
        <v>31</v>
      </c>
      <c r="F1118" s="20" t="s">
        <v>31</v>
      </c>
      <c r="G1118" s="24" t="str">
        <f t="shared" si="17"/>
        <v>Do</v>
      </c>
      <c r="H1118" s="90" t="s">
        <v>1218</v>
      </c>
      <c r="I1118" s="103">
        <v>0</v>
      </c>
      <c r="J1118" s="11">
        <v>1</v>
      </c>
      <c r="K1118" s="103">
        <v>9.43</v>
      </c>
      <c r="L1118"/>
      <c r="M1118"/>
      <c r="N1118"/>
      <c r="O1118"/>
      <c r="P1118"/>
      <c r="Q1118"/>
      <c r="R1118"/>
      <c r="S1118"/>
      <c r="T1118"/>
      <c r="U1118"/>
      <c r="V1118"/>
      <c r="W1118"/>
      <c r="X1118"/>
      <c r="Y1118"/>
      <c r="Z1118"/>
      <c r="AA1118"/>
      <c r="AB1118"/>
      <c r="AC1118"/>
      <c r="AD1118"/>
    </row>
    <row r="1119" spans="1:30" s="10" customFormat="1" ht="30">
      <c r="A1119" s="5"/>
      <c r="B1119" s="5"/>
      <c r="C1119" s="18">
        <v>1116</v>
      </c>
      <c r="D1119" s="19" t="s">
        <v>30</v>
      </c>
      <c r="E1119" s="20" t="s">
        <v>31</v>
      </c>
      <c r="F1119" s="20" t="s">
        <v>31</v>
      </c>
      <c r="G1119" s="24" t="str">
        <f t="shared" si="17"/>
        <v>Do</v>
      </c>
      <c r="H1119" s="60" t="s">
        <v>1219</v>
      </c>
      <c r="I1119" s="66">
        <v>10.39</v>
      </c>
      <c r="J1119" s="11"/>
      <c r="K1119" s="66">
        <v>146</v>
      </c>
      <c r="L1119"/>
      <c r="M1119"/>
      <c r="N1119"/>
      <c r="O1119"/>
      <c r="P1119"/>
      <c r="Q1119"/>
      <c r="R1119"/>
      <c r="S1119"/>
      <c r="T1119"/>
      <c r="U1119"/>
      <c r="V1119"/>
      <c r="W1119"/>
      <c r="X1119"/>
      <c r="Y1119"/>
      <c r="Z1119"/>
      <c r="AA1119"/>
      <c r="AB1119"/>
      <c r="AC1119"/>
      <c r="AD1119"/>
    </row>
    <row r="1120" spans="1:30" s="10" customFormat="1" ht="45" customHeight="1">
      <c r="A1120" s="5"/>
      <c r="B1120" s="5"/>
      <c r="C1120" s="18">
        <v>1117</v>
      </c>
      <c r="D1120" s="19" t="s">
        <v>30</v>
      </c>
      <c r="E1120" s="20" t="s">
        <v>31</v>
      </c>
      <c r="F1120" s="20" t="s">
        <v>31</v>
      </c>
      <c r="G1120" s="24" t="str">
        <f t="shared" si="17"/>
        <v>Do</v>
      </c>
      <c r="H1120" s="60" t="s">
        <v>1220</v>
      </c>
      <c r="I1120" s="66">
        <v>0</v>
      </c>
      <c r="J1120" s="11">
        <v>1</v>
      </c>
      <c r="K1120" s="66">
        <v>17</v>
      </c>
      <c r="L1120"/>
      <c r="M1120"/>
      <c r="N1120"/>
      <c r="O1120"/>
      <c r="P1120"/>
      <c r="Q1120"/>
      <c r="R1120"/>
      <c r="S1120"/>
      <c r="T1120"/>
      <c r="U1120"/>
      <c r="V1120"/>
      <c r="W1120"/>
      <c r="X1120"/>
      <c r="Y1120"/>
      <c r="Z1120"/>
      <c r="AA1120"/>
      <c r="AB1120"/>
      <c r="AC1120"/>
      <c r="AD1120"/>
    </row>
    <row r="1121" spans="1:30" s="10" customFormat="1" ht="30">
      <c r="A1121" s="5"/>
      <c r="B1121" s="5"/>
      <c r="C1121" s="18">
        <v>1118</v>
      </c>
      <c r="D1121" s="19" t="s">
        <v>30</v>
      </c>
      <c r="E1121" s="20" t="s">
        <v>31</v>
      </c>
      <c r="F1121" s="20" t="s">
        <v>31</v>
      </c>
      <c r="G1121" s="24" t="str">
        <f t="shared" si="17"/>
        <v>Do</v>
      </c>
      <c r="H1121" s="60" t="s">
        <v>1221</v>
      </c>
      <c r="I1121" s="104">
        <v>0.28999999999999998</v>
      </c>
      <c r="J1121" s="11"/>
      <c r="K1121" s="66">
        <v>17</v>
      </c>
      <c r="L1121"/>
      <c r="M1121"/>
      <c r="N1121"/>
      <c r="O1121"/>
      <c r="P1121"/>
      <c r="Q1121"/>
      <c r="R1121"/>
      <c r="S1121"/>
      <c r="T1121"/>
      <c r="U1121"/>
      <c r="V1121"/>
      <c r="W1121"/>
      <c r="X1121"/>
      <c r="Y1121"/>
      <c r="Z1121"/>
      <c r="AA1121"/>
      <c r="AB1121"/>
      <c r="AC1121"/>
      <c r="AD1121"/>
    </row>
    <row r="1122" spans="1:30" s="10" customFormat="1" ht="30">
      <c r="A1122" s="5"/>
      <c r="B1122" s="5"/>
      <c r="C1122" s="18">
        <v>1119</v>
      </c>
      <c r="D1122" s="19" t="s">
        <v>30</v>
      </c>
      <c r="E1122" s="20" t="s">
        <v>31</v>
      </c>
      <c r="F1122" s="20" t="s">
        <v>31</v>
      </c>
      <c r="G1122" s="24" t="str">
        <f t="shared" si="17"/>
        <v>Do</v>
      </c>
      <c r="H1122" s="60" t="s">
        <v>1222</v>
      </c>
      <c r="I1122" s="104">
        <v>1.345</v>
      </c>
      <c r="J1122" s="11"/>
      <c r="K1122" s="66">
        <v>87</v>
      </c>
      <c r="L1122"/>
      <c r="M1122"/>
      <c r="N1122"/>
      <c r="O1122"/>
      <c r="P1122"/>
      <c r="Q1122"/>
      <c r="R1122"/>
      <c r="S1122"/>
      <c r="T1122"/>
      <c r="U1122"/>
      <c r="V1122"/>
      <c r="W1122"/>
      <c r="X1122"/>
      <c r="Y1122"/>
      <c r="Z1122"/>
      <c r="AA1122"/>
      <c r="AB1122"/>
      <c r="AC1122"/>
      <c r="AD1122"/>
    </row>
    <row r="1123" spans="1:30" s="10" customFormat="1" ht="30">
      <c r="A1123" s="5"/>
      <c r="B1123" s="5"/>
      <c r="C1123" s="18">
        <v>1120</v>
      </c>
      <c r="D1123" s="19" t="s">
        <v>30</v>
      </c>
      <c r="E1123" s="20" t="s">
        <v>31</v>
      </c>
      <c r="F1123" s="20" t="s">
        <v>31</v>
      </c>
      <c r="G1123" s="24" t="str">
        <f t="shared" si="17"/>
        <v>Do</v>
      </c>
      <c r="H1123" s="60" t="s">
        <v>1223</v>
      </c>
      <c r="I1123" s="104">
        <v>0.85499999999999998</v>
      </c>
      <c r="J1123" s="11"/>
      <c r="K1123" s="66">
        <v>55</v>
      </c>
      <c r="L1123"/>
      <c r="M1123"/>
      <c r="N1123"/>
      <c r="O1123"/>
      <c r="P1123"/>
      <c r="Q1123"/>
      <c r="R1123"/>
      <c r="S1123"/>
      <c r="T1123"/>
      <c r="U1123"/>
      <c r="V1123"/>
      <c r="W1123"/>
      <c r="X1123"/>
      <c r="Y1123"/>
      <c r="Z1123"/>
      <c r="AA1123"/>
      <c r="AB1123"/>
      <c r="AC1123"/>
      <c r="AD1123"/>
    </row>
    <row r="1124" spans="1:30" s="10" customFormat="1" ht="30">
      <c r="A1124" s="5"/>
      <c r="B1124" s="5"/>
      <c r="C1124" s="18">
        <v>1121</v>
      </c>
      <c r="D1124" s="19" t="s">
        <v>30</v>
      </c>
      <c r="E1124" s="20" t="s">
        <v>31</v>
      </c>
      <c r="F1124" s="20" t="s">
        <v>31</v>
      </c>
      <c r="G1124" s="24" t="str">
        <f t="shared" si="17"/>
        <v>Do</v>
      </c>
      <c r="H1124" s="60" t="s">
        <v>1224</v>
      </c>
      <c r="I1124" s="104">
        <v>1.4610000000000001</v>
      </c>
      <c r="J1124" s="11"/>
      <c r="K1124" s="66">
        <v>110</v>
      </c>
      <c r="L1124"/>
      <c r="M1124"/>
      <c r="N1124"/>
      <c r="O1124"/>
      <c r="P1124"/>
      <c r="Q1124"/>
      <c r="R1124"/>
      <c r="S1124"/>
      <c r="T1124"/>
      <c r="U1124"/>
      <c r="V1124"/>
      <c r="W1124"/>
      <c r="X1124"/>
      <c r="Y1124"/>
      <c r="Z1124"/>
      <c r="AA1124"/>
      <c r="AB1124"/>
      <c r="AC1124"/>
      <c r="AD1124"/>
    </row>
    <row r="1125" spans="1:30" s="10" customFormat="1" ht="30">
      <c r="A1125" s="5"/>
      <c r="B1125" s="5"/>
      <c r="C1125" s="18">
        <v>1122</v>
      </c>
      <c r="D1125" s="19" t="s">
        <v>30</v>
      </c>
      <c r="E1125" s="20" t="s">
        <v>31</v>
      </c>
      <c r="F1125" s="20" t="s">
        <v>31</v>
      </c>
      <c r="G1125" s="24" t="str">
        <f t="shared" si="17"/>
        <v>Do</v>
      </c>
      <c r="H1125" s="60" t="s">
        <v>1225</v>
      </c>
      <c r="I1125" s="104">
        <v>0.77500000000000002</v>
      </c>
      <c r="J1125" s="11"/>
      <c r="K1125" s="66">
        <v>55</v>
      </c>
      <c r="L1125"/>
      <c r="M1125"/>
      <c r="N1125"/>
      <c r="O1125"/>
      <c r="P1125"/>
      <c r="Q1125"/>
      <c r="R1125"/>
      <c r="S1125"/>
      <c r="T1125"/>
      <c r="U1125"/>
      <c r="V1125"/>
      <c r="W1125"/>
      <c r="X1125"/>
      <c r="Y1125"/>
      <c r="Z1125"/>
      <c r="AA1125"/>
      <c r="AB1125"/>
      <c r="AC1125"/>
      <c r="AD1125"/>
    </row>
    <row r="1126" spans="1:30" s="10" customFormat="1" ht="30">
      <c r="A1126" s="5"/>
      <c r="B1126" s="5"/>
      <c r="C1126" s="18">
        <v>1123</v>
      </c>
      <c r="D1126" s="19" t="s">
        <v>30</v>
      </c>
      <c r="E1126" s="20" t="s">
        <v>31</v>
      </c>
      <c r="F1126" s="20" t="s">
        <v>31</v>
      </c>
      <c r="G1126" s="24" t="str">
        <f t="shared" si="17"/>
        <v>Do</v>
      </c>
      <c r="H1126" s="60" t="s">
        <v>1226</v>
      </c>
      <c r="I1126" s="104">
        <v>1.202</v>
      </c>
      <c r="J1126" s="11"/>
      <c r="K1126" s="66">
        <v>96.73</v>
      </c>
      <c r="L1126"/>
      <c r="M1126"/>
      <c r="N1126"/>
      <c r="O1126"/>
      <c r="P1126"/>
      <c r="Q1126"/>
      <c r="R1126"/>
      <c r="S1126"/>
      <c r="T1126"/>
      <c r="U1126"/>
      <c r="V1126"/>
      <c r="W1126"/>
      <c r="X1126"/>
      <c r="Y1126"/>
      <c r="Z1126"/>
      <c r="AA1126"/>
      <c r="AB1126"/>
      <c r="AC1126"/>
      <c r="AD1126"/>
    </row>
    <row r="1127" spans="1:30" s="10" customFormat="1" ht="30">
      <c r="A1127" s="5"/>
      <c r="B1127" s="5"/>
      <c r="C1127" s="18">
        <v>1124</v>
      </c>
      <c r="D1127" s="19" t="s">
        <v>30</v>
      </c>
      <c r="E1127" s="20" t="s">
        <v>31</v>
      </c>
      <c r="F1127" s="20" t="s">
        <v>31</v>
      </c>
      <c r="G1127" s="24" t="str">
        <f t="shared" si="17"/>
        <v>Do</v>
      </c>
      <c r="H1127" s="60" t="s">
        <v>1227</v>
      </c>
      <c r="I1127" s="104">
        <v>3.28</v>
      </c>
      <c r="J1127" s="11"/>
      <c r="K1127" s="66">
        <v>140</v>
      </c>
      <c r="L1127"/>
      <c r="M1127"/>
      <c r="N1127"/>
      <c r="O1127"/>
      <c r="P1127"/>
      <c r="Q1127"/>
      <c r="R1127"/>
      <c r="S1127"/>
      <c r="T1127"/>
      <c r="U1127"/>
      <c r="V1127"/>
      <c r="W1127"/>
      <c r="X1127"/>
      <c r="Y1127"/>
      <c r="Z1127"/>
      <c r="AA1127"/>
      <c r="AB1127"/>
      <c r="AC1127"/>
      <c r="AD1127"/>
    </row>
    <row r="1128" spans="1:30" s="10" customFormat="1" ht="45">
      <c r="A1128" s="5"/>
      <c r="B1128" s="5"/>
      <c r="C1128" s="18">
        <v>1125</v>
      </c>
      <c r="D1128" s="19" t="s">
        <v>30</v>
      </c>
      <c r="E1128" s="20" t="s">
        <v>31</v>
      </c>
      <c r="F1128" s="20" t="s">
        <v>31</v>
      </c>
      <c r="G1128" s="24" t="str">
        <f t="shared" si="17"/>
        <v>Do</v>
      </c>
      <c r="H1128" s="60" t="s">
        <v>1228</v>
      </c>
      <c r="I1128" s="66">
        <f>13.8-12.02+9.72-7.1</f>
        <v>4.4000000000000021</v>
      </c>
      <c r="J1128" s="11"/>
      <c r="K1128" s="66">
        <v>220</v>
      </c>
      <c r="L1128"/>
      <c r="M1128"/>
      <c r="N1128"/>
      <c r="O1128"/>
      <c r="P1128"/>
      <c r="Q1128"/>
      <c r="R1128"/>
      <c r="S1128"/>
      <c r="T1128"/>
      <c r="U1128"/>
      <c r="V1128"/>
      <c r="W1128"/>
      <c r="X1128"/>
      <c r="Y1128"/>
      <c r="Z1128"/>
      <c r="AA1128"/>
      <c r="AB1128"/>
      <c r="AC1128"/>
      <c r="AD1128"/>
    </row>
    <row r="1129" spans="1:30" s="10" customFormat="1" ht="45">
      <c r="A1129" s="5"/>
      <c r="B1129" s="5"/>
      <c r="C1129" s="18">
        <v>1126</v>
      </c>
      <c r="D1129" s="19" t="s">
        <v>30</v>
      </c>
      <c r="E1129" s="20" t="s">
        <v>31</v>
      </c>
      <c r="F1129" s="20" t="s">
        <v>31</v>
      </c>
      <c r="G1129" s="24" t="str">
        <f t="shared" si="17"/>
        <v>Do</v>
      </c>
      <c r="H1129" s="60" t="s">
        <v>1229</v>
      </c>
      <c r="I1129" s="66">
        <f>112-101</f>
        <v>11</v>
      </c>
      <c r="J1129" s="11"/>
      <c r="K1129" s="66">
        <v>100</v>
      </c>
      <c r="L1129"/>
      <c r="M1129"/>
      <c r="N1129"/>
      <c r="O1129"/>
      <c r="P1129"/>
      <c r="Q1129"/>
      <c r="R1129"/>
      <c r="S1129"/>
      <c r="T1129"/>
      <c r="U1129"/>
      <c r="V1129"/>
      <c r="W1129"/>
      <c r="X1129"/>
      <c r="Y1129"/>
      <c r="Z1129"/>
      <c r="AA1129"/>
      <c r="AB1129"/>
      <c r="AC1129"/>
      <c r="AD1129"/>
    </row>
    <row r="1130" spans="1:30" s="10" customFormat="1" ht="30">
      <c r="A1130" s="5"/>
      <c r="B1130" s="5"/>
      <c r="C1130" s="18">
        <v>1127</v>
      </c>
      <c r="D1130" s="19" t="s">
        <v>30</v>
      </c>
      <c r="E1130" s="20" t="s">
        <v>31</v>
      </c>
      <c r="F1130" s="20" t="s">
        <v>31</v>
      </c>
      <c r="G1130" s="24" t="str">
        <f t="shared" si="17"/>
        <v>Do</v>
      </c>
      <c r="H1130" s="60" t="s">
        <v>1230</v>
      </c>
      <c r="I1130" s="66">
        <v>0</v>
      </c>
      <c r="J1130" s="11">
        <v>1</v>
      </c>
      <c r="K1130" s="66">
        <v>30</v>
      </c>
      <c r="L1130"/>
      <c r="M1130"/>
      <c r="N1130"/>
      <c r="O1130"/>
      <c r="P1130"/>
      <c r="Q1130"/>
      <c r="R1130"/>
      <c r="S1130"/>
      <c r="T1130"/>
      <c r="U1130"/>
      <c r="V1130"/>
      <c r="W1130"/>
      <c r="X1130"/>
      <c r="Y1130"/>
      <c r="Z1130"/>
      <c r="AA1130"/>
      <c r="AB1130"/>
      <c r="AC1130"/>
      <c r="AD1130"/>
    </row>
    <row r="1131" spans="1:30" s="10" customFormat="1" ht="45">
      <c r="A1131" s="5"/>
      <c r="B1131" s="5"/>
      <c r="C1131" s="18">
        <v>1128</v>
      </c>
      <c r="D1131" s="19" t="s">
        <v>30</v>
      </c>
      <c r="E1131" s="20" t="s">
        <v>31</v>
      </c>
      <c r="F1131" s="20" t="s">
        <v>31</v>
      </c>
      <c r="G1131" s="24" t="str">
        <f t="shared" si="17"/>
        <v>Do</v>
      </c>
      <c r="H1131" s="60" t="s">
        <v>1231</v>
      </c>
      <c r="I1131" s="66">
        <v>1.32</v>
      </c>
      <c r="J1131" s="11"/>
      <c r="K1131" s="66">
        <v>65.63</v>
      </c>
      <c r="L1131"/>
      <c r="M1131"/>
      <c r="N1131"/>
      <c r="O1131"/>
      <c r="P1131"/>
      <c r="Q1131"/>
      <c r="R1131"/>
      <c r="S1131"/>
      <c r="T1131"/>
      <c r="U1131"/>
      <c r="V1131"/>
      <c r="W1131"/>
      <c r="X1131"/>
      <c r="Y1131"/>
      <c r="Z1131"/>
      <c r="AA1131"/>
      <c r="AB1131"/>
      <c r="AC1131"/>
      <c r="AD1131"/>
    </row>
    <row r="1132" spans="1:30" s="10" customFormat="1" ht="30">
      <c r="A1132" s="5"/>
      <c r="B1132" s="5"/>
      <c r="C1132" s="18">
        <v>1129</v>
      </c>
      <c r="D1132" s="19" t="s">
        <v>30</v>
      </c>
      <c r="E1132" s="20" t="s">
        <v>31</v>
      </c>
      <c r="F1132" s="20" t="s">
        <v>31</v>
      </c>
      <c r="G1132" s="24" t="str">
        <f t="shared" si="17"/>
        <v>Do</v>
      </c>
      <c r="H1132" s="60" t="s">
        <v>1232</v>
      </c>
      <c r="I1132" s="61">
        <v>0</v>
      </c>
      <c r="J1132" s="11">
        <v>1</v>
      </c>
      <c r="K1132" s="61">
        <v>26</v>
      </c>
      <c r="L1132"/>
      <c r="M1132"/>
      <c r="N1132"/>
      <c r="O1132"/>
      <c r="P1132"/>
      <c r="Q1132"/>
      <c r="R1132"/>
      <c r="S1132"/>
      <c r="T1132"/>
      <c r="U1132"/>
      <c r="V1132"/>
      <c r="W1132"/>
      <c r="X1132"/>
      <c r="Y1132"/>
      <c r="Z1132"/>
      <c r="AA1132"/>
      <c r="AB1132"/>
      <c r="AC1132"/>
      <c r="AD1132"/>
    </row>
    <row r="1133" spans="1:30" s="10" customFormat="1" ht="30">
      <c r="A1133" s="5"/>
      <c r="B1133" s="5"/>
      <c r="C1133" s="18">
        <v>1130</v>
      </c>
      <c r="D1133" s="19" t="s">
        <v>30</v>
      </c>
      <c r="E1133" s="20" t="s">
        <v>31</v>
      </c>
      <c r="F1133" s="20" t="s">
        <v>31</v>
      </c>
      <c r="G1133" s="24" t="str">
        <f t="shared" si="17"/>
        <v>Do</v>
      </c>
      <c r="H1133" s="60" t="s">
        <v>1233</v>
      </c>
      <c r="I1133" s="61">
        <v>0</v>
      </c>
      <c r="J1133" s="11">
        <v>1</v>
      </c>
      <c r="K1133" s="61">
        <v>15</v>
      </c>
      <c r="L1133"/>
      <c r="M1133"/>
      <c r="N1133"/>
      <c r="O1133"/>
      <c r="P1133"/>
      <c r="Q1133"/>
      <c r="R1133"/>
      <c r="S1133"/>
      <c r="T1133"/>
      <c r="U1133"/>
      <c r="V1133"/>
      <c r="W1133"/>
      <c r="X1133"/>
      <c r="Y1133"/>
      <c r="Z1133"/>
      <c r="AA1133"/>
      <c r="AB1133"/>
      <c r="AC1133"/>
      <c r="AD1133"/>
    </row>
    <row r="1134" spans="1:30" s="10" customFormat="1" ht="30">
      <c r="A1134" s="5"/>
      <c r="B1134" s="5"/>
      <c r="C1134" s="18">
        <v>1131</v>
      </c>
      <c r="D1134" s="19" t="s">
        <v>30</v>
      </c>
      <c r="E1134" s="20" t="s">
        <v>31</v>
      </c>
      <c r="F1134" s="20" t="s">
        <v>31</v>
      </c>
      <c r="G1134" s="24" t="str">
        <f t="shared" si="17"/>
        <v>Do</v>
      </c>
      <c r="H1134" s="60" t="s">
        <v>1234</v>
      </c>
      <c r="I1134" s="66">
        <v>0</v>
      </c>
      <c r="J1134" s="11">
        <v>1</v>
      </c>
      <c r="K1134" s="66">
        <v>28.71</v>
      </c>
      <c r="L1134"/>
      <c r="M1134"/>
      <c r="N1134"/>
      <c r="O1134"/>
      <c r="P1134"/>
      <c r="Q1134"/>
      <c r="R1134"/>
      <c r="S1134"/>
      <c r="T1134"/>
      <c r="U1134"/>
      <c r="V1134"/>
      <c r="W1134"/>
      <c r="X1134"/>
      <c r="Y1134"/>
      <c r="Z1134"/>
      <c r="AA1134"/>
      <c r="AB1134"/>
      <c r="AC1134"/>
      <c r="AD1134"/>
    </row>
    <row r="1135" spans="1:30" s="10" customFormat="1" ht="30">
      <c r="A1135" s="5"/>
      <c r="B1135" s="5"/>
      <c r="C1135" s="18">
        <v>1132</v>
      </c>
      <c r="D1135" s="19" t="s">
        <v>30</v>
      </c>
      <c r="E1135" s="20" t="s">
        <v>31</v>
      </c>
      <c r="F1135" s="20" t="s">
        <v>31</v>
      </c>
      <c r="G1135" s="24" t="str">
        <f t="shared" si="17"/>
        <v>Do</v>
      </c>
      <c r="H1135" s="60" t="s">
        <v>1235</v>
      </c>
      <c r="I1135" s="66">
        <v>0</v>
      </c>
      <c r="J1135" s="11">
        <v>1</v>
      </c>
      <c r="K1135" s="66">
        <v>12</v>
      </c>
      <c r="L1135"/>
      <c r="M1135"/>
      <c r="N1135"/>
      <c r="O1135"/>
      <c r="P1135"/>
      <c r="Q1135"/>
      <c r="R1135"/>
      <c r="S1135"/>
      <c r="T1135"/>
      <c r="U1135"/>
      <c r="V1135"/>
      <c r="W1135"/>
      <c r="X1135"/>
      <c r="Y1135"/>
      <c r="Z1135"/>
      <c r="AA1135"/>
      <c r="AB1135"/>
      <c r="AC1135"/>
      <c r="AD1135"/>
    </row>
    <row r="1136" spans="1:30" s="10" customFormat="1" ht="30">
      <c r="A1136" s="5"/>
      <c r="B1136" s="5"/>
      <c r="C1136" s="18">
        <v>1133</v>
      </c>
      <c r="D1136" s="19" t="s">
        <v>30</v>
      </c>
      <c r="E1136" s="20" t="s">
        <v>31</v>
      </c>
      <c r="F1136" s="20" t="s">
        <v>31</v>
      </c>
      <c r="G1136" s="24" t="str">
        <f t="shared" si="17"/>
        <v>Do</v>
      </c>
      <c r="H1136" s="60" t="s">
        <v>1236</v>
      </c>
      <c r="I1136" s="66">
        <v>0</v>
      </c>
      <c r="J1136" s="11">
        <v>1</v>
      </c>
      <c r="K1136" s="66">
        <v>9</v>
      </c>
      <c r="L1136"/>
      <c r="M1136"/>
      <c r="N1136"/>
      <c r="O1136"/>
      <c r="P1136"/>
      <c r="Q1136"/>
      <c r="R1136"/>
      <c r="S1136"/>
      <c r="T1136"/>
      <c r="U1136"/>
      <c r="V1136"/>
      <c r="W1136"/>
      <c r="X1136"/>
      <c r="Y1136"/>
      <c r="Z1136"/>
      <c r="AA1136"/>
      <c r="AB1136"/>
      <c r="AC1136"/>
      <c r="AD1136"/>
    </row>
    <row r="1137" spans="1:30" s="10" customFormat="1" ht="45" customHeight="1">
      <c r="A1137" s="5"/>
      <c r="B1137" s="5"/>
      <c r="C1137" s="18">
        <v>1134</v>
      </c>
      <c r="D1137" s="19" t="s">
        <v>30</v>
      </c>
      <c r="E1137" s="20" t="s">
        <v>31</v>
      </c>
      <c r="F1137" s="20" t="s">
        <v>31</v>
      </c>
      <c r="G1137" s="24" t="str">
        <f t="shared" si="17"/>
        <v>Do</v>
      </c>
      <c r="H1137" s="60" t="s">
        <v>1237</v>
      </c>
      <c r="I1137" s="66">
        <v>6</v>
      </c>
      <c r="J1137" s="11"/>
      <c r="K1137" s="66">
        <v>140</v>
      </c>
      <c r="L1137"/>
      <c r="M1137"/>
      <c r="N1137"/>
      <c r="O1137"/>
      <c r="P1137"/>
      <c r="Q1137"/>
      <c r="R1137"/>
      <c r="S1137"/>
      <c r="T1137"/>
      <c r="U1137"/>
      <c r="V1137"/>
      <c r="W1137"/>
      <c r="X1137"/>
      <c r="Y1137"/>
      <c r="Z1137"/>
      <c r="AA1137"/>
      <c r="AB1137"/>
      <c r="AC1137"/>
      <c r="AD1137"/>
    </row>
    <row r="1138" spans="1:30" s="10" customFormat="1" ht="30">
      <c r="A1138" s="5"/>
      <c r="B1138" s="5"/>
      <c r="C1138" s="18">
        <v>1135</v>
      </c>
      <c r="D1138" s="19" t="s">
        <v>30</v>
      </c>
      <c r="E1138" s="20" t="s">
        <v>31</v>
      </c>
      <c r="F1138" s="20" t="s">
        <v>31</v>
      </c>
      <c r="G1138" s="24" t="str">
        <f t="shared" si="17"/>
        <v>Do</v>
      </c>
      <c r="H1138" s="60" t="s">
        <v>1238</v>
      </c>
      <c r="I1138" s="106">
        <v>1.1000000000000001</v>
      </c>
      <c r="J1138" s="11"/>
      <c r="K1138" s="66">
        <v>15</v>
      </c>
      <c r="L1138"/>
      <c r="M1138"/>
      <c r="N1138"/>
      <c r="O1138"/>
      <c r="P1138"/>
      <c r="Q1138"/>
      <c r="R1138"/>
      <c r="S1138"/>
      <c r="T1138"/>
      <c r="U1138"/>
      <c r="V1138"/>
      <c r="W1138"/>
      <c r="X1138"/>
      <c r="Y1138"/>
      <c r="Z1138"/>
      <c r="AA1138"/>
      <c r="AB1138"/>
      <c r="AC1138"/>
      <c r="AD1138"/>
    </row>
    <row r="1139" spans="1:30" s="10" customFormat="1" ht="45">
      <c r="A1139" s="5"/>
      <c r="B1139" s="5"/>
      <c r="C1139" s="18">
        <v>1136</v>
      </c>
      <c r="D1139" s="19" t="s">
        <v>30</v>
      </c>
      <c r="E1139" s="20" t="s">
        <v>31</v>
      </c>
      <c r="F1139" s="20" t="s">
        <v>31</v>
      </c>
      <c r="G1139" s="24" t="str">
        <f t="shared" si="17"/>
        <v>Do</v>
      </c>
      <c r="H1139" s="60" t="s">
        <v>1239</v>
      </c>
      <c r="I1139" s="106">
        <v>1</v>
      </c>
      <c r="J1139" s="11"/>
      <c r="K1139" s="66">
        <v>54</v>
      </c>
      <c r="L1139"/>
      <c r="M1139"/>
      <c r="N1139"/>
      <c r="O1139"/>
      <c r="P1139"/>
      <c r="Q1139"/>
      <c r="R1139"/>
      <c r="S1139"/>
      <c r="T1139"/>
      <c r="U1139"/>
      <c r="V1139"/>
      <c r="W1139"/>
      <c r="X1139"/>
      <c r="Y1139"/>
      <c r="Z1139"/>
      <c r="AA1139"/>
      <c r="AB1139"/>
      <c r="AC1139"/>
      <c r="AD1139"/>
    </row>
    <row r="1140" spans="1:30" s="10" customFormat="1" ht="30">
      <c r="A1140" s="5"/>
      <c r="B1140" s="5"/>
      <c r="C1140" s="18">
        <v>1137</v>
      </c>
      <c r="D1140" s="19" t="s">
        <v>30</v>
      </c>
      <c r="E1140" s="20" t="s">
        <v>31</v>
      </c>
      <c r="F1140" s="20" t="s">
        <v>31</v>
      </c>
      <c r="G1140" s="24" t="str">
        <f t="shared" si="17"/>
        <v>Do</v>
      </c>
      <c r="H1140" s="60" t="s">
        <v>1240</v>
      </c>
      <c r="I1140" s="106">
        <v>1</v>
      </c>
      <c r="J1140" s="11"/>
      <c r="K1140" s="66">
        <v>69.97</v>
      </c>
      <c r="L1140"/>
      <c r="M1140"/>
      <c r="N1140"/>
      <c r="O1140"/>
      <c r="P1140"/>
      <c r="Q1140"/>
      <c r="R1140"/>
      <c r="S1140"/>
      <c r="T1140"/>
      <c r="U1140"/>
      <c r="V1140"/>
      <c r="W1140"/>
      <c r="X1140"/>
      <c r="Y1140"/>
      <c r="Z1140"/>
      <c r="AA1140"/>
      <c r="AB1140"/>
      <c r="AC1140"/>
      <c r="AD1140"/>
    </row>
    <row r="1141" spans="1:30" s="10" customFormat="1" ht="30">
      <c r="A1141" s="5"/>
      <c r="B1141" s="5"/>
      <c r="C1141" s="18">
        <v>1138</v>
      </c>
      <c r="D1141" s="19" t="s">
        <v>30</v>
      </c>
      <c r="E1141" s="20" t="s">
        <v>31</v>
      </c>
      <c r="F1141" s="20" t="s">
        <v>31</v>
      </c>
      <c r="G1141" s="24" t="str">
        <f t="shared" si="17"/>
        <v>Do</v>
      </c>
      <c r="H1141" s="60" t="s">
        <v>1241</v>
      </c>
      <c r="I1141" s="106">
        <v>1.18</v>
      </c>
      <c r="J1141" s="11"/>
      <c r="K1141" s="66">
        <v>80</v>
      </c>
      <c r="L1141"/>
      <c r="M1141"/>
      <c r="N1141"/>
      <c r="O1141"/>
      <c r="P1141"/>
      <c r="Q1141"/>
      <c r="R1141"/>
      <c r="S1141"/>
      <c r="T1141"/>
      <c r="U1141"/>
      <c r="V1141"/>
      <c r="W1141"/>
      <c r="X1141"/>
      <c r="Y1141"/>
      <c r="Z1141"/>
      <c r="AA1141"/>
      <c r="AB1141"/>
      <c r="AC1141"/>
      <c r="AD1141"/>
    </row>
    <row r="1142" spans="1:30" s="10" customFormat="1" ht="30">
      <c r="A1142" s="5"/>
      <c r="B1142" s="5"/>
      <c r="C1142" s="18">
        <v>1139</v>
      </c>
      <c r="D1142" s="19" t="s">
        <v>30</v>
      </c>
      <c r="E1142" s="20" t="s">
        <v>31</v>
      </c>
      <c r="F1142" s="20" t="s">
        <v>31</v>
      </c>
      <c r="G1142" s="24" t="str">
        <f t="shared" si="17"/>
        <v>Do</v>
      </c>
      <c r="H1142" s="60" t="s">
        <v>1242</v>
      </c>
      <c r="I1142" s="106">
        <v>4.67</v>
      </c>
      <c r="J1142" s="11"/>
      <c r="K1142" s="66">
        <v>28</v>
      </c>
      <c r="L1142"/>
      <c r="M1142"/>
      <c r="N1142"/>
      <c r="O1142"/>
      <c r="P1142"/>
      <c r="Q1142"/>
      <c r="R1142"/>
      <c r="S1142"/>
      <c r="T1142"/>
      <c r="U1142"/>
      <c r="V1142"/>
      <c r="W1142"/>
      <c r="X1142"/>
      <c r="Y1142"/>
      <c r="Z1142"/>
      <c r="AA1142"/>
      <c r="AB1142"/>
      <c r="AC1142"/>
      <c r="AD1142"/>
    </row>
    <row r="1143" spans="1:30" s="10" customFormat="1" ht="30">
      <c r="A1143" s="5"/>
      <c r="B1143" s="5"/>
      <c r="C1143" s="18">
        <v>1140</v>
      </c>
      <c r="D1143" s="19" t="s">
        <v>30</v>
      </c>
      <c r="E1143" s="20" t="s">
        <v>31</v>
      </c>
      <c r="F1143" s="20" t="s">
        <v>31</v>
      </c>
      <c r="G1143" s="24" t="str">
        <f t="shared" si="17"/>
        <v>Do</v>
      </c>
      <c r="H1143" s="60" t="s">
        <v>1243</v>
      </c>
      <c r="I1143" s="66">
        <v>0</v>
      </c>
      <c r="J1143" s="11"/>
      <c r="K1143" s="66">
        <v>3.29</v>
      </c>
      <c r="L1143"/>
      <c r="M1143"/>
      <c r="N1143"/>
      <c r="O1143"/>
      <c r="P1143"/>
      <c r="Q1143"/>
      <c r="R1143"/>
      <c r="S1143"/>
      <c r="T1143"/>
      <c r="U1143"/>
      <c r="V1143"/>
      <c r="W1143"/>
      <c r="X1143"/>
      <c r="Y1143"/>
      <c r="Z1143"/>
      <c r="AA1143"/>
      <c r="AB1143"/>
      <c r="AC1143"/>
      <c r="AD1143"/>
    </row>
    <row r="1144" spans="1:30" s="10" customFormat="1" ht="30">
      <c r="A1144" s="5"/>
      <c r="B1144" s="5"/>
      <c r="C1144" s="18">
        <v>1141</v>
      </c>
      <c r="D1144" s="19" t="s">
        <v>30</v>
      </c>
      <c r="E1144" s="20" t="s">
        <v>31</v>
      </c>
      <c r="F1144" s="20" t="s">
        <v>31</v>
      </c>
      <c r="G1144" s="24" t="str">
        <f t="shared" si="17"/>
        <v>Do</v>
      </c>
      <c r="H1144" s="60" t="s">
        <v>1244</v>
      </c>
      <c r="I1144" s="66">
        <v>5.5</v>
      </c>
      <c r="J1144" s="11"/>
      <c r="K1144" s="66">
        <v>119.62</v>
      </c>
      <c r="L1144"/>
      <c r="M1144"/>
      <c r="N1144"/>
      <c r="O1144"/>
      <c r="P1144"/>
      <c r="Q1144"/>
      <c r="R1144"/>
      <c r="S1144"/>
      <c r="T1144"/>
      <c r="U1144"/>
      <c r="V1144"/>
      <c r="W1144"/>
      <c r="X1144"/>
      <c r="Y1144"/>
      <c r="Z1144"/>
      <c r="AA1144"/>
      <c r="AB1144"/>
      <c r="AC1144"/>
      <c r="AD1144"/>
    </row>
    <row r="1145" spans="1:30" s="10" customFormat="1" ht="30">
      <c r="A1145" s="5"/>
      <c r="B1145" s="5"/>
      <c r="C1145" s="18">
        <v>1142</v>
      </c>
      <c r="D1145" s="19" t="s">
        <v>30</v>
      </c>
      <c r="E1145" s="20" t="s">
        <v>31</v>
      </c>
      <c r="F1145" s="20" t="s">
        <v>31</v>
      </c>
      <c r="G1145" s="24" t="str">
        <f t="shared" si="17"/>
        <v>Do</v>
      </c>
      <c r="H1145" s="60" t="s">
        <v>1245</v>
      </c>
      <c r="I1145" s="66">
        <f>9.6-5.5</f>
        <v>4.0999999999999996</v>
      </c>
      <c r="J1145" s="11"/>
      <c r="K1145" s="66">
        <v>89.63</v>
      </c>
      <c r="L1145"/>
      <c r="M1145"/>
      <c r="N1145"/>
      <c r="O1145"/>
      <c r="P1145"/>
      <c r="Q1145"/>
      <c r="R1145"/>
      <c r="S1145"/>
      <c r="T1145"/>
      <c r="U1145"/>
      <c r="V1145"/>
      <c r="W1145"/>
      <c r="X1145"/>
      <c r="Y1145"/>
      <c r="Z1145"/>
      <c r="AA1145"/>
      <c r="AB1145"/>
      <c r="AC1145"/>
      <c r="AD1145"/>
    </row>
    <row r="1146" spans="1:30" s="10" customFormat="1" ht="30">
      <c r="A1146" s="5"/>
      <c r="B1146" s="5"/>
      <c r="C1146" s="18">
        <v>1143</v>
      </c>
      <c r="D1146" s="19" t="s">
        <v>30</v>
      </c>
      <c r="E1146" s="20" t="s">
        <v>31</v>
      </c>
      <c r="F1146" s="20" t="s">
        <v>31</v>
      </c>
      <c r="G1146" s="24" t="str">
        <f t="shared" si="17"/>
        <v>Do</v>
      </c>
      <c r="H1146" s="60" t="s">
        <v>1246</v>
      </c>
      <c r="I1146" s="106">
        <v>5.8</v>
      </c>
      <c r="J1146" s="11"/>
      <c r="K1146" s="66">
        <v>115.71</v>
      </c>
      <c r="L1146"/>
      <c r="M1146"/>
      <c r="N1146"/>
      <c r="O1146"/>
      <c r="P1146"/>
      <c r="Q1146"/>
      <c r="R1146"/>
      <c r="S1146"/>
      <c r="T1146"/>
      <c r="U1146"/>
      <c r="V1146"/>
      <c r="W1146"/>
      <c r="X1146"/>
      <c r="Y1146"/>
      <c r="Z1146"/>
      <c r="AA1146"/>
      <c r="AB1146"/>
      <c r="AC1146"/>
      <c r="AD1146"/>
    </row>
    <row r="1147" spans="1:30" s="10" customFormat="1" ht="30">
      <c r="A1147" s="5"/>
      <c r="B1147" s="5"/>
      <c r="C1147" s="18">
        <v>1144</v>
      </c>
      <c r="D1147" s="19" t="s">
        <v>30</v>
      </c>
      <c r="E1147" s="20" t="s">
        <v>31</v>
      </c>
      <c r="F1147" s="20" t="s">
        <v>31</v>
      </c>
      <c r="G1147" s="24" t="str">
        <f t="shared" si="17"/>
        <v>Do</v>
      </c>
      <c r="H1147" s="60" t="s">
        <v>1247</v>
      </c>
      <c r="I1147" s="106">
        <v>0.8</v>
      </c>
      <c r="J1147" s="11"/>
      <c r="K1147" s="66">
        <v>56</v>
      </c>
      <c r="L1147"/>
      <c r="M1147"/>
      <c r="N1147"/>
      <c r="O1147"/>
      <c r="P1147"/>
      <c r="Q1147"/>
      <c r="R1147"/>
      <c r="S1147"/>
      <c r="T1147"/>
      <c r="U1147"/>
      <c r="V1147"/>
      <c r="W1147"/>
      <c r="X1147"/>
      <c r="Y1147"/>
      <c r="Z1147"/>
      <c r="AA1147"/>
      <c r="AB1147"/>
      <c r="AC1147"/>
      <c r="AD1147"/>
    </row>
    <row r="1148" spans="1:30" s="10" customFormat="1" ht="45" customHeight="1">
      <c r="A1148" s="5"/>
      <c r="B1148" s="5"/>
      <c r="C1148" s="18">
        <v>1145</v>
      </c>
      <c r="D1148" s="19" t="s">
        <v>30</v>
      </c>
      <c r="E1148" s="20" t="s">
        <v>31</v>
      </c>
      <c r="F1148" s="20" t="s">
        <v>31</v>
      </c>
      <c r="G1148" s="24" t="str">
        <f t="shared" si="17"/>
        <v>Do</v>
      </c>
      <c r="H1148" s="60" t="s">
        <v>1248</v>
      </c>
      <c r="I1148" s="106">
        <v>1.03</v>
      </c>
      <c r="J1148" s="11"/>
      <c r="K1148" s="61">
        <v>18.63</v>
      </c>
      <c r="L1148"/>
      <c r="M1148"/>
      <c r="N1148"/>
      <c r="O1148"/>
      <c r="P1148"/>
      <c r="Q1148"/>
      <c r="R1148"/>
      <c r="S1148"/>
      <c r="T1148"/>
      <c r="U1148"/>
      <c r="V1148"/>
      <c r="W1148"/>
      <c r="X1148"/>
      <c r="Y1148"/>
      <c r="Z1148"/>
      <c r="AA1148"/>
      <c r="AB1148"/>
      <c r="AC1148"/>
      <c r="AD1148"/>
    </row>
    <row r="1149" spans="1:30" s="10" customFormat="1" ht="45" customHeight="1">
      <c r="A1149" s="5"/>
      <c r="B1149" s="5"/>
      <c r="C1149" s="18">
        <v>1146</v>
      </c>
      <c r="D1149" s="19" t="s">
        <v>30</v>
      </c>
      <c r="E1149" s="20" t="s">
        <v>31</v>
      </c>
      <c r="F1149" s="20" t="s">
        <v>31</v>
      </c>
      <c r="G1149" s="24" t="str">
        <f t="shared" si="17"/>
        <v>Do</v>
      </c>
      <c r="H1149" s="60" t="s">
        <v>1249</v>
      </c>
      <c r="I1149" s="106">
        <v>2</v>
      </c>
      <c r="J1149" s="11"/>
      <c r="K1149" s="61">
        <v>14.04</v>
      </c>
      <c r="L1149"/>
      <c r="M1149"/>
      <c r="N1149"/>
      <c r="O1149"/>
      <c r="P1149"/>
      <c r="Q1149"/>
      <c r="R1149"/>
      <c r="S1149"/>
      <c r="T1149"/>
      <c r="U1149"/>
      <c r="V1149"/>
      <c r="W1149"/>
      <c r="X1149"/>
      <c r="Y1149"/>
      <c r="Z1149"/>
      <c r="AA1149"/>
      <c r="AB1149"/>
      <c r="AC1149"/>
      <c r="AD1149"/>
    </row>
    <row r="1150" spans="1:30" s="10" customFormat="1" ht="30">
      <c r="A1150" s="5"/>
      <c r="B1150" s="5"/>
      <c r="C1150" s="18">
        <v>1147</v>
      </c>
      <c r="D1150" s="19" t="s">
        <v>30</v>
      </c>
      <c r="E1150" s="20" t="s">
        <v>31</v>
      </c>
      <c r="F1150" s="20" t="s">
        <v>31</v>
      </c>
      <c r="G1150" s="24" t="str">
        <f t="shared" si="17"/>
        <v>Do</v>
      </c>
      <c r="H1150" s="60" t="s">
        <v>1250</v>
      </c>
      <c r="I1150" s="61">
        <v>0</v>
      </c>
      <c r="J1150" s="11">
        <v>1</v>
      </c>
      <c r="K1150" s="61">
        <v>31.4</v>
      </c>
      <c r="L1150"/>
      <c r="M1150"/>
      <c r="N1150"/>
      <c r="O1150"/>
      <c r="P1150"/>
      <c r="Q1150"/>
      <c r="R1150"/>
      <c r="S1150"/>
      <c r="T1150"/>
      <c r="U1150"/>
      <c r="V1150"/>
      <c r="W1150"/>
      <c r="X1150"/>
      <c r="Y1150"/>
      <c r="Z1150"/>
      <c r="AA1150"/>
      <c r="AB1150"/>
      <c r="AC1150"/>
      <c r="AD1150"/>
    </row>
    <row r="1151" spans="1:30" s="10" customFormat="1" ht="30">
      <c r="A1151" s="5"/>
      <c r="B1151" s="5"/>
      <c r="C1151" s="18">
        <v>1148</v>
      </c>
      <c r="D1151" s="19" t="s">
        <v>30</v>
      </c>
      <c r="E1151" s="20" t="s">
        <v>31</v>
      </c>
      <c r="F1151" s="20" t="s">
        <v>31</v>
      </c>
      <c r="G1151" s="24" t="str">
        <f t="shared" si="17"/>
        <v>Do</v>
      </c>
      <c r="H1151" s="60" t="s">
        <v>1251</v>
      </c>
      <c r="I1151" s="61">
        <v>0</v>
      </c>
      <c r="J1151" s="11">
        <v>1</v>
      </c>
      <c r="K1151" s="61">
        <v>33.64</v>
      </c>
      <c r="L1151"/>
      <c r="M1151"/>
      <c r="N1151"/>
      <c r="O1151"/>
      <c r="P1151"/>
      <c r="Q1151"/>
      <c r="R1151"/>
      <c r="S1151"/>
      <c r="T1151"/>
      <c r="U1151"/>
      <c r="V1151"/>
      <c r="W1151"/>
      <c r="X1151"/>
      <c r="Y1151"/>
      <c r="Z1151"/>
      <c r="AA1151"/>
      <c r="AB1151"/>
      <c r="AC1151"/>
      <c r="AD1151"/>
    </row>
    <row r="1152" spans="1:30" s="10" customFormat="1" ht="30">
      <c r="A1152" s="5"/>
      <c r="B1152" s="5"/>
      <c r="C1152" s="18">
        <v>1149</v>
      </c>
      <c r="D1152" s="19" t="s">
        <v>30</v>
      </c>
      <c r="E1152" s="20" t="s">
        <v>31</v>
      </c>
      <c r="F1152" s="20" t="s">
        <v>31</v>
      </c>
      <c r="G1152" s="24" t="str">
        <f t="shared" si="17"/>
        <v>Do</v>
      </c>
      <c r="H1152" s="60" t="s">
        <v>1252</v>
      </c>
      <c r="I1152" s="61">
        <v>0</v>
      </c>
      <c r="J1152" s="11">
        <v>1</v>
      </c>
      <c r="K1152" s="61">
        <v>22.2</v>
      </c>
      <c r="L1152"/>
      <c r="M1152"/>
      <c r="N1152"/>
      <c r="O1152"/>
      <c r="P1152"/>
      <c r="Q1152"/>
      <c r="R1152"/>
      <c r="S1152"/>
      <c r="T1152"/>
      <c r="U1152"/>
      <c r="V1152"/>
      <c r="W1152"/>
      <c r="X1152"/>
      <c r="Y1152"/>
      <c r="Z1152"/>
      <c r="AA1152"/>
      <c r="AB1152"/>
      <c r="AC1152"/>
      <c r="AD1152"/>
    </row>
    <row r="1153" spans="1:30" s="10" customFormat="1" ht="30">
      <c r="A1153" s="5"/>
      <c r="B1153" s="5"/>
      <c r="C1153" s="18">
        <v>1150</v>
      </c>
      <c r="D1153" s="19" t="s">
        <v>30</v>
      </c>
      <c r="E1153" s="20" t="s">
        <v>31</v>
      </c>
      <c r="F1153" s="20" t="s">
        <v>31</v>
      </c>
      <c r="G1153" s="24" t="str">
        <f t="shared" si="17"/>
        <v>Do</v>
      </c>
      <c r="H1153" s="60" t="s">
        <v>1253</v>
      </c>
      <c r="I1153" s="61">
        <v>0</v>
      </c>
      <c r="J1153" s="11">
        <v>1</v>
      </c>
      <c r="K1153" s="61">
        <v>25.07</v>
      </c>
      <c r="L1153"/>
      <c r="M1153"/>
      <c r="N1153"/>
      <c r="O1153"/>
      <c r="P1153"/>
      <c r="Q1153"/>
      <c r="R1153"/>
      <c r="S1153"/>
      <c r="T1153"/>
      <c r="U1153"/>
      <c r="V1153"/>
      <c r="W1153"/>
      <c r="X1153"/>
      <c r="Y1153"/>
      <c r="Z1153"/>
      <c r="AA1153"/>
      <c r="AB1153"/>
      <c r="AC1153"/>
      <c r="AD1153"/>
    </row>
    <row r="1154" spans="1:30" s="10" customFormat="1" ht="30">
      <c r="A1154" s="5"/>
      <c r="B1154" s="5"/>
      <c r="C1154" s="18">
        <v>1151</v>
      </c>
      <c r="D1154" s="19" t="s">
        <v>30</v>
      </c>
      <c r="E1154" s="20" t="s">
        <v>31</v>
      </c>
      <c r="F1154" s="20" t="s">
        <v>31</v>
      </c>
      <c r="G1154" s="24" t="str">
        <f t="shared" si="17"/>
        <v>Do</v>
      </c>
      <c r="H1154" s="60" t="s">
        <v>1254</v>
      </c>
      <c r="I1154" s="106">
        <v>4</v>
      </c>
      <c r="J1154" s="11"/>
      <c r="K1154" s="61">
        <v>159.30000000000001</v>
      </c>
      <c r="L1154"/>
      <c r="M1154"/>
      <c r="N1154"/>
      <c r="O1154"/>
      <c r="P1154"/>
      <c r="Q1154"/>
      <c r="R1154"/>
      <c r="S1154"/>
      <c r="T1154"/>
      <c r="U1154"/>
      <c r="V1154"/>
      <c r="W1154"/>
      <c r="X1154"/>
      <c r="Y1154"/>
      <c r="Z1154"/>
      <c r="AA1154"/>
      <c r="AB1154"/>
      <c r="AC1154"/>
      <c r="AD1154"/>
    </row>
    <row r="1155" spans="1:30" s="10" customFormat="1" ht="30">
      <c r="A1155" s="5"/>
      <c r="B1155" s="5"/>
      <c r="C1155" s="18">
        <v>1152</v>
      </c>
      <c r="D1155" s="19" t="s">
        <v>30</v>
      </c>
      <c r="E1155" s="20" t="s">
        <v>31</v>
      </c>
      <c r="F1155" s="20" t="s">
        <v>31</v>
      </c>
      <c r="G1155" s="24" t="str">
        <f t="shared" si="17"/>
        <v>Do</v>
      </c>
      <c r="H1155" s="60" t="s">
        <v>1255</v>
      </c>
      <c r="I1155" s="106">
        <v>0.67</v>
      </c>
      <c r="J1155" s="11"/>
      <c r="K1155" s="61">
        <v>67.39</v>
      </c>
      <c r="L1155"/>
      <c r="M1155"/>
      <c r="N1155"/>
      <c r="O1155"/>
      <c r="P1155"/>
      <c r="Q1155"/>
      <c r="R1155"/>
      <c r="S1155"/>
      <c r="T1155"/>
      <c r="U1155"/>
      <c r="V1155"/>
      <c r="W1155"/>
      <c r="X1155"/>
      <c r="Y1155"/>
      <c r="Z1155"/>
      <c r="AA1155"/>
      <c r="AB1155"/>
      <c r="AC1155"/>
      <c r="AD1155"/>
    </row>
    <row r="1156" spans="1:30" s="10" customFormat="1" ht="45">
      <c r="A1156" s="5"/>
      <c r="B1156" s="5"/>
      <c r="C1156" s="18">
        <v>1153</v>
      </c>
      <c r="D1156" s="19" t="s">
        <v>30</v>
      </c>
      <c r="E1156" s="20" t="s">
        <v>31</v>
      </c>
      <c r="F1156" s="20" t="s">
        <v>31</v>
      </c>
      <c r="G1156" s="24" t="str">
        <f t="shared" si="17"/>
        <v>Do</v>
      </c>
      <c r="H1156" s="60" t="s">
        <v>1256</v>
      </c>
      <c r="I1156" s="106">
        <v>2</v>
      </c>
      <c r="J1156" s="11"/>
      <c r="K1156" s="61">
        <v>166.14</v>
      </c>
      <c r="L1156"/>
      <c r="M1156"/>
      <c r="N1156"/>
      <c r="O1156"/>
      <c r="P1156"/>
      <c r="Q1156"/>
      <c r="R1156"/>
      <c r="S1156"/>
      <c r="T1156"/>
      <c r="U1156"/>
      <c r="V1156"/>
      <c r="W1156"/>
      <c r="X1156"/>
      <c r="Y1156"/>
      <c r="Z1156"/>
      <c r="AA1156"/>
      <c r="AB1156"/>
      <c r="AC1156"/>
      <c r="AD1156"/>
    </row>
    <row r="1157" spans="1:30" s="10" customFormat="1" ht="30">
      <c r="A1157" s="5"/>
      <c r="B1157" s="5"/>
      <c r="C1157" s="18">
        <v>1154</v>
      </c>
      <c r="D1157" s="19" t="s">
        <v>30</v>
      </c>
      <c r="E1157" s="20" t="s">
        <v>31</v>
      </c>
      <c r="F1157" s="20" t="s">
        <v>31</v>
      </c>
      <c r="G1157" s="24" t="str">
        <f t="shared" si="17"/>
        <v>Do</v>
      </c>
      <c r="H1157" s="60" t="s">
        <v>1257</v>
      </c>
      <c r="I1157" s="106">
        <v>2.6</v>
      </c>
      <c r="J1157" s="11"/>
      <c r="K1157" s="61">
        <v>196.95</v>
      </c>
      <c r="L1157"/>
      <c r="M1157"/>
      <c r="N1157"/>
      <c r="O1157"/>
      <c r="P1157"/>
      <c r="Q1157"/>
      <c r="R1157"/>
      <c r="S1157"/>
      <c r="T1157"/>
      <c r="U1157"/>
      <c r="V1157"/>
      <c r="W1157"/>
      <c r="X1157"/>
      <c r="Y1157"/>
      <c r="Z1157"/>
      <c r="AA1157"/>
      <c r="AB1157"/>
      <c r="AC1157"/>
      <c r="AD1157"/>
    </row>
    <row r="1158" spans="1:30" s="10" customFormat="1" ht="45" customHeight="1">
      <c r="A1158" s="5"/>
      <c r="B1158" s="5"/>
      <c r="C1158" s="18">
        <v>1155</v>
      </c>
      <c r="D1158" s="19" t="s">
        <v>30</v>
      </c>
      <c r="E1158" s="20" t="s">
        <v>31</v>
      </c>
      <c r="F1158" s="20" t="s">
        <v>31</v>
      </c>
      <c r="G1158" s="24" t="str">
        <f t="shared" si="17"/>
        <v>Do</v>
      </c>
      <c r="H1158" s="60" t="s">
        <v>1258</v>
      </c>
      <c r="I1158" s="106">
        <v>0.7</v>
      </c>
      <c r="J1158" s="11"/>
      <c r="K1158" s="66">
        <v>48</v>
      </c>
      <c r="L1158"/>
      <c r="M1158"/>
      <c r="N1158"/>
      <c r="O1158"/>
      <c r="P1158"/>
      <c r="Q1158"/>
      <c r="R1158"/>
      <c r="S1158"/>
      <c r="T1158"/>
      <c r="U1158"/>
      <c r="V1158"/>
      <c r="W1158"/>
      <c r="X1158"/>
      <c r="Y1158"/>
      <c r="Z1158"/>
      <c r="AA1158"/>
      <c r="AB1158"/>
      <c r="AC1158"/>
      <c r="AD1158"/>
    </row>
    <row r="1159" spans="1:30" s="10" customFormat="1" ht="30">
      <c r="A1159" s="5"/>
      <c r="B1159" s="5"/>
      <c r="C1159" s="18">
        <v>1156</v>
      </c>
      <c r="D1159" s="19" t="s">
        <v>30</v>
      </c>
      <c r="E1159" s="20" t="s">
        <v>31</v>
      </c>
      <c r="F1159" s="20" t="s">
        <v>31</v>
      </c>
      <c r="G1159" s="24" t="str">
        <f t="shared" ref="G1159:G1225" si="18">IF(F1159=F1158,"Do",F1159)</f>
        <v>Do</v>
      </c>
      <c r="H1159" s="60" t="s">
        <v>1259</v>
      </c>
      <c r="I1159" s="106">
        <v>0.73</v>
      </c>
      <c r="J1159" s="11"/>
      <c r="K1159" s="66">
        <v>49</v>
      </c>
      <c r="L1159"/>
      <c r="M1159"/>
      <c r="N1159"/>
      <c r="O1159"/>
      <c r="P1159"/>
      <c r="Q1159"/>
      <c r="R1159"/>
      <c r="S1159"/>
      <c r="T1159"/>
      <c r="U1159"/>
      <c r="V1159"/>
      <c r="W1159"/>
      <c r="X1159"/>
      <c r="Y1159"/>
      <c r="Z1159"/>
      <c r="AA1159"/>
      <c r="AB1159"/>
      <c r="AC1159"/>
      <c r="AD1159"/>
    </row>
    <row r="1160" spans="1:30" s="10" customFormat="1" ht="30">
      <c r="A1160" s="5"/>
      <c r="B1160" s="5"/>
      <c r="C1160" s="18">
        <v>1157</v>
      </c>
      <c r="D1160" s="19" t="s">
        <v>30</v>
      </c>
      <c r="E1160" s="20" t="s">
        <v>31</v>
      </c>
      <c r="F1160" s="20" t="s">
        <v>31</v>
      </c>
      <c r="G1160" s="24" t="str">
        <f t="shared" si="18"/>
        <v>Do</v>
      </c>
      <c r="H1160" s="60" t="s">
        <v>1260</v>
      </c>
      <c r="I1160" s="106">
        <v>0.75</v>
      </c>
      <c r="J1160" s="11"/>
      <c r="K1160" s="66">
        <v>49.05</v>
      </c>
      <c r="L1160"/>
      <c r="M1160"/>
      <c r="N1160"/>
      <c r="O1160"/>
      <c r="P1160"/>
      <c r="Q1160"/>
      <c r="R1160"/>
      <c r="S1160"/>
      <c r="T1160"/>
      <c r="U1160"/>
      <c r="V1160"/>
      <c r="W1160"/>
      <c r="X1160"/>
      <c r="Y1160"/>
      <c r="Z1160"/>
      <c r="AA1160"/>
      <c r="AB1160"/>
      <c r="AC1160"/>
      <c r="AD1160"/>
    </row>
    <row r="1161" spans="1:30" s="10" customFormat="1" ht="45">
      <c r="A1161" s="5"/>
      <c r="B1161" s="5"/>
      <c r="C1161" s="18">
        <v>1158</v>
      </c>
      <c r="D1161" s="19" t="s">
        <v>30</v>
      </c>
      <c r="E1161" s="20" t="s">
        <v>31</v>
      </c>
      <c r="F1161" s="20" t="s">
        <v>31</v>
      </c>
      <c r="G1161" s="24" t="str">
        <f t="shared" si="18"/>
        <v>Do</v>
      </c>
      <c r="H1161" s="60" t="s">
        <v>1261</v>
      </c>
      <c r="I1161" s="106">
        <v>0.7</v>
      </c>
      <c r="J1161" s="11"/>
      <c r="K1161" s="66">
        <v>49</v>
      </c>
      <c r="L1161"/>
      <c r="M1161"/>
      <c r="N1161"/>
      <c r="O1161"/>
      <c r="P1161"/>
      <c r="Q1161"/>
      <c r="R1161"/>
      <c r="S1161"/>
      <c r="T1161"/>
      <c r="U1161"/>
      <c r="V1161"/>
      <c r="W1161"/>
      <c r="X1161"/>
      <c r="Y1161"/>
      <c r="Z1161"/>
      <c r="AA1161"/>
      <c r="AB1161"/>
      <c r="AC1161"/>
      <c r="AD1161"/>
    </row>
    <row r="1162" spans="1:30" s="10" customFormat="1" ht="30">
      <c r="A1162" s="5"/>
      <c r="B1162" s="5"/>
      <c r="C1162" s="18">
        <v>1159</v>
      </c>
      <c r="D1162" s="19" t="s">
        <v>30</v>
      </c>
      <c r="E1162" s="20" t="s">
        <v>31</v>
      </c>
      <c r="F1162" s="20" t="s">
        <v>31</v>
      </c>
      <c r="G1162" s="24" t="str">
        <f t="shared" si="18"/>
        <v>Do</v>
      </c>
      <c r="H1162" s="60" t="s">
        <v>1262</v>
      </c>
      <c r="I1162" s="106">
        <v>0.72</v>
      </c>
      <c r="J1162" s="11"/>
      <c r="K1162" s="66">
        <v>49</v>
      </c>
      <c r="L1162"/>
      <c r="M1162"/>
      <c r="N1162"/>
      <c r="O1162"/>
      <c r="P1162"/>
      <c r="Q1162"/>
      <c r="R1162"/>
      <c r="S1162"/>
      <c r="T1162"/>
      <c r="U1162"/>
      <c r="V1162"/>
      <c r="W1162"/>
      <c r="X1162"/>
      <c r="Y1162"/>
      <c r="Z1162"/>
      <c r="AA1162"/>
      <c r="AB1162"/>
      <c r="AC1162"/>
      <c r="AD1162"/>
    </row>
    <row r="1163" spans="1:30" s="10" customFormat="1" ht="30">
      <c r="A1163" s="5"/>
      <c r="B1163" s="5"/>
      <c r="C1163" s="18">
        <v>1160</v>
      </c>
      <c r="D1163" s="19" t="s">
        <v>30</v>
      </c>
      <c r="E1163" s="20" t="s">
        <v>31</v>
      </c>
      <c r="F1163" s="20" t="s">
        <v>31</v>
      </c>
      <c r="G1163" s="24" t="str">
        <f t="shared" si="18"/>
        <v>Do</v>
      </c>
      <c r="H1163" s="60" t="s">
        <v>1263</v>
      </c>
      <c r="I1163" s="106">
        <v>0.66</v>
      </c>
      <c r="J1163" s="11"/>
      <c r="K1163" s="66">
        <v>42.55</v>
      </c>
      <c r="L1163"/>
      <c r="M1163"/>
      <c r="N1163"/>
      <c r="O1163"/>
      <c r="P1163"/>
      <c r="Q1163"/>
      <c r="R1163"/>
      <c r="S1163"/>
      <c r="T1163"/>
      <c r="U1163"/>
      <c r="V1163"/>
      <c r="W1163"/>
      <c r="X1163"/>
      <c r="Y1163"/>
      <c r="Z1163"/>
      <c r="AA1163"/>
      <c r="AB1163"/>
      <c r="AC1163"/>
      <c r="AD1163"/>
    </row>
    <row r="1164" spans="1:30" s="10" customFormat="1" ht="30">
      <c r="A1164" s="5"/>
      <c r="B1164" s="5"/>
      <c r="C1164" s="18">
        <v>1161</v>
      </c>
      <c r="D1164" s="19" t="s">
        <v>30</v>
      </c>
      <c r="E1164" s="20" t="s">
        <v>31</v>
      </c>
      <c r="F1164" s="20" t="s">
        <v>31</v>
      </c>
      <c r="G1164" s="24" t="str">
        <f t="shared" si="18"/>
        <v>Do</v>
      </c>
      <c r="H1164" s="60" t="s">
        <v>1264</v>
      </c>
      <c r="I1164" s="66">
        <v>0</v>
      </c>
      <c r="J1164" s="11">
        <v>1</v>
      </c>
      <c r="K1164" s="66">
        <v>24.78</v>
      </c>
      <c r="L1164"/>
      <c r="M1164"/>
      <c r="N1164"/>
      <c r="O1164"/>
      <c r="P1164"/>
      <c r="Q1164"/>
      <c r="R1164"/>
      <c r="S1164"/>
      <c r="T1164"/>
      <c r="U1164"/>
      <c r="V1164"/>
      <c r="W1164"/>
      <c r="X1164"/>
      <c r="Y1164"/>
      <c r="Z1164"/>
      <c r="AA1164"/>
      <c r="AB1164"/>
      <c r="AC1164"/>
      <c r="AD1164"/>
    </row>
    <row r="1165" spans="1:30" s="10" customFormat="1" ht="30">
      <c r="A1165" s="5"/>
      <c r="B1165" s="5"/>
      <c r="C1165" s="18">
        <v>1162</v>
      </c>
      <c r="D1165" s="19" t="s">
        <v>30</v>
      </c>
      <c r="E1165" s="20" t="s">
        <v>38</v>
      </c>
      <c r="F1165" s="20" t="s">
        <v>38</v>
      </c>
      <c r="G1165" s="24" t="str">
        <f t="shared" si="18"/>
        <v>Barpeta State Rd Divn</v>
      </c>
      <c r="H1165" s="60" t="s">
        <v>1265</v>
      </c>
      <c r="I1165" s="66">
        <v>2.4</v>
      </c>
      <c r="J1165" s="11"/>
      <c r="K1165" s="66">
        <v>50</v>
      </c>
      <c r="L1165"/>
      <c r="M1165"/>
      <c r="N1165"/>
      <c r="O1165"/>
      <c r="P1165"/>
      <c r="Q1165"/>
      <c r="R1165"/>
      <c r="S1165"/>
      <c r="T1165"/>
      <c r="U1165"/>
      <c r="V1165"/>
      <c r="W1165"/>
      <c r="X1165"/>
      <c r="Y1165"/>
      <c r="Z1165"/>
      <c r="AA1165"/>
      <c r="AB1165"/>
      <c r="AC1165"/>
      <c r="AD1165"/>
    </row>
    <row r="1166" spans="1:30" s="10" customFormat="1" ht="30">
      <c r="A1166" s="5"/>
      <c r="B1166" s="5"/>
      <c r="C1166" s="18">
        <v>1163</v>
      </c>
      <c r="D1166" s="19" t="s">
        <v>30</v>
      </c>
      <c r="E1166" s="20" t="s">
        <v>38</v>
      </c>
      <c r="F1166" s="20" t="s">
        <v>38</v>
      </c>
      <c r="G1166" s="24" t="str">
        <f t="shared" si="18"/>
        <v>Do</v>
      </c>
      <c r="H1166" s="60" t="s">
        <v>1266</v>
      </c>
      <c r="I1166" s="66">
        <v>0</v>
      </c>
      <c r="J1166" s="11">
        <v>1</v>
      </c>
      <c r="K1166" s="66">
        <v>30.95</v>
      </c>
      <c r="L1166"/>
      <c r="M1166"/>
      <c r="N1166"/>
      <c r="O1166"/>
      <c r="P1166"/>
      <c r="Q1166"/>
      <c r="R1166"/>
      <c r="S1166"/>
      <c r="T1166"/>
      <c r="U1166"/>
      <c r="V1166"/>
      <c r="W1166"/>
      <c r="X1166"/>
      <c r="Y1166"/>
      <c r="Z1166"/>
      <c r="AA1166"/>
      <c r="AB1166"/>
      <c r="AC1166"/>
      <c r="AD1166"/>
    </row>
    <row r="1167" spans="1:30" s="10" customFormat="1" ht="30" customHeight="1">
      <c r="A1167" s="5"/>
      <c r="B1167" s="5"/>
      <c r="C1167" s="18">
        <v>1164</v>
      </c>
      <c r="D1167" s="19" t="s">
        <v>24</v>
      </c>
      <c r="E1167" s="65" t="s">
        <v>1267</v>
      </c>
      <c r="F1167" s="65" t="s">
        <v>1267</v>
      </c>
      <c r="G1167" s="24" t="str">
        <f t="shared" si="18"/>
        <v>Mushalpur(R&amp;B) Divn</v>
      </c>
      <c r="H1167" s="60" t="s">
        <v>1268</v>
      </c>
      <c r="I1167" s="66">
        <v>0.7</v>
      </c>
      <c r="J1167" s="11"/>
      <c r="K1167" s="66">
        <v>49</v>
      </c>
      <c r="L1167"/>
      <c r="M1167"/>
      <c r="N1167"/>
      <c r="O1167"/>
      <c r="P1167"/>
      <c r="Q1167"/>
      <c r="R1167"/>
      <c r="S1167"/>
      <c r="T1167"/>
      <c r="U1167"/>
      <c r="V1167"/>
      <c r="W1167"/>
      <c r="X1167"/>
      <c r="Y1167"/>
      <c r="Z1167"/>
      <c r="AA1167"/>
      <c r="AB1167"/>
      <c r="AC1167"/>
      <c r="AD1167"/>
    </row>
    <row r="1168" spans="1:30" s="10" customFormat="1" ht="45" customHeight="1">
      <c r="A1168" s="5"/>
      <c r="B1168" s="5"/>
      <c r="C1168" s="18">
        <v>1165</v>
      </c>
      <c r="D1168" s="19" t="s">
        <v>24</v>
      </c>
      <c r="E1168" s="65" t="s">
        <v>1267</v>
      </c>
      <c r="F1168" s="65" t="s">
        <v>1267</v>
      </c>
      <c r="G1168" s="24" t="str">
        <f t="shared" si="18"/>
        <v>Do</v>
      </c>
      <c r="H1168" s="60" t="s">
        <v>1269</v>
      </c>
      <c r="I1168" s="107">
        <v>0.69</v>
      </c>
      <c r="J1168" s="11"/>
      <c r="K1168" s="66">
        <v>49</v>
      </c>
      <c r="L1168"/>
      <c r="M1168"/>
      <c r="N1168"/>
      <c r="O1168"/>
      <c r="P1168"/>
      <c r="Q1168"/>
      <c r="R1168"/>
      <c r="S1168"/>
      <c r="T1168"/>
      <c r="U1168"/>
      <c r="V1168"/>
      <c r="W1168"/>
      <c r="X1168"/>
      <c r="Y1168"/>
      <c r="Z1168"/>
      <c r="AA1168"/>
      <c r="AB1168"/>
      <c r="AC1168"/>
      <c r="AD1168"/>
    </row>
    <row r="1169" spans="1:30" s="10" customFormat="1" ht="30" customHeight="1">
      <c r="A1169" s="5"/>
      <c r="B1169" s="5"/>
      <c r="C1169" s="18">
        <v>1166</v>
      </c>
      <c r="D1169" s="19" t="s">
        <v>24</v>
      </c>
      <c r="E1169" s="65" t="s">
        <v>1267</v>
      </c>
      <c r="F1169" s="65" t="s">
        <v>1267</v>
      </c>
      <c r="G1169" s="24" t="str">
        <f t="shared" si="18"/>
        <v>Do</v>
      </c>
      <c r="H1169" s="60" t="s">
        <v>1270</v>
      </c>
      <c r="I1169" s="107">
        <v>1</v>
      </c>
      <c r="J1169" s="11"/>
      <c r="K1169" s="66">
        <v>67.27</v>
      </c>
      <c r="L1169"/>
      <c r="M1169"/>
      <c r="N1169"/>
      <c r="O1169"/>
      <c r="P1169"/>
      <c r="Q1169"/>
      <c r="R1169"/>
      <c r="S1169"/>
      <c r="T1169"/>
      <c r="U1169"/>
      <c r="V1169"/>
      <c r="W1169"/>
      <c r="X1169"/>
      <c r="Y1169"/>
      <c r="Z1169"/>
      <c r="AA1169"/>
      <c r="AB1169"/>
      <c r="AC1169"/>
      <c r="AD1169"/>
    </row>
    <row r="1170" spans="1:30" s="10" customFormat="1" ht="45">
      <c r="A1170" s="5"/>
      <c r="B1170" s="5"/>
      <c r="C1170" s="18">
        <v>1167</v>
      </c>
      <c r="D1170" s="19" t="s">
        <v>30</v>
      </c>
      <c r="E1170" s="20" t="s">
        <v>31</v>
      </c>
      <c r="F1170" s="20" t="s">
        <v>31</v>
      </c>
      <c r="G1170" s="24" t="str">
        <f t="shared" si="18"/>
        <v>Barpeta Rural Rd Divn</v>
      </c>
      <c r="H1170" s="60" t="s">
        <v>1271</v>
      </c>
      <c r="I1170" s="106">
        <v>1.5</v>
      </c>
      <c r="J1170" s="11"/>
      <c r="K1170" s="66">
        <v>97</v>
      </c>
      <c r="L1170"/>
      <c r="M1170"/>
      <c r="N1170"/>
      <c r="O1170"/>
      <c r="P1170"/>
      <c r="Q1170"/>
      <c r="R1170"/>
      <c r="S1170"/>
      <c r="T1170"/>
      <c r="U1170"/>
      <c r="V1170"/>
      <c r="W1170"/>
      <c r="X1170"/>
      <c r="Y1170"/>
      <c r="Z1170"/>
      <c r="AA1170"/>
      <c r="AB1170"/>
      <c r="AC1170"/>
      <c r="AD1170"/>
    </row>
    <row r="1171" spans="1:30" s="10" customFormat="1" ht="75">
      <c r="A1171" s="5"/>
      <c r="B1171" s="5"/>
      <c r="C1171" s="18">
        <v>1168</v>
      </c>
      <c r="D1171" s="19" t="s">
        <v>30</v>
      </c>
      <c r="E1171" s="20" t="s">
        <v>31</v>
      </c>
      <c r="F1171" s="20" t="s">
        <v>31</v>
      </c>
      <c r="G1171" s="24" t="str">
        <f t="shared" si="18"/>
        <v>Do</v>
      </c>
      <c r="H1171" s="60" t="s">
        <v>1272</v>
      </c>
      <c r="I1171" s="106">
        <v>2.2999999999999998</v>
      </c>
      <c r="J1171" s="11">
        <v>1</v>
      </c>
      <c r="K1171" s="66">
        <v>155.6</v>
      </c>
      <c r="L1171"/>
      <c r="M1171"/>
      <c r="N1171"/>
      <c r="O1171"/>
      <c r="P1171"/>
      <c r="Q1171"/>
      <c r="R1171"/>
      <c r="S1171"/>
      <c r="T1171"/>
      <c r="U1171"/>
      <c r="V1171"/>
      <c r="W1171"/>
      <c r="X1171"/>
      <c r="Y1171"/>
      <c r="Z1171"/>
      <c r="AA1171"/>
      <c r="AB1171"/>
      <c r="AC1171"/>
      <c r="AD1171"/>
    </row>
    <row r="1172" spans="1:30" s="10" customFormat="1" ht="45">
      <c r="A1172" s="5"/>
      <c r="B1172" s="5"/>
      <c r="C1172" s="18">
        <v>1169</v>
      </c>
      <c r="D1172" s="19" t="s">
        <v>30</v>
      </c>
      <c r="E1172" s="20" t="s">
        <v>31</v>
      </c>
      <c r="F1172" s="20" t="s">
        <v>31</v>
      </c>
      <c r="G1172" s="24" t="str">
        <f t="shared" si="18"/>
        <v>Do</v>
      </c>
      <c r="H1172" s="60" t="s">
        <v>1273</v>
      </c>
      <c r="I1172" s="106">
        <v>1.3</v>
      </c>
      <c r="J1172" s="11"/>
      <c r="K1172" s="66">
        <v>84</v>
      </c>
      <c r="L1172"/>
      <c r="M1172"/>
      <c r="N1172"/>
      <c r="O1172"/>
      <c r="P1172"/>
      <c r="Q1172"/>
      <c r="R1172"/>
      <c r="S1172"/>
      <c r="T1172"/>
      <c r="U1172"/>
      <c r="V1172"/>
      <c r="W1172"/>
      <c r="X1172"/>
      <c r="Y1172"/>
      <c r="Z1172"/>
      <c r="AA1172"/>
      <c r="AB1172"/>
      <c r="AC1172"/>
      <c r="AD1172"/>
    </row>
    <row r="1173" spans="1:30" s="10" customFormat="1" ht="45">
      <c r="A1173" s="5"/>
      <c r="B1173" s="5"/>
      <c r="C1173" s="18">
        <v>1170</v>
      </c>
      <c r="D1173" s="19" t="s">
        <v>30</v>
      </c>
      <c r="E1173" s="20" t="s">
        <v>31</v>
      </c>
      <c r="F1173" s="20" t="s">
        <v>31</v>
      </c>
      <c r="G1173" s="24" t="str">
        <f t="shared" si="18"/>
        <v>Do</v>
      </c>
      <c r="H1173" s="60" t="s">
        <v>1274</v>
      </c>
      <c r="I1173" s="106">
        <v>0.4</v>
      </c>
      <c r="J1173" s="11"/>
      <c r="K1173" s="66">
        <v>29.9</v>
      </c>
      <c r="L1173"/>
      <c r="M1173"/>
      <c r="N1173"/>
      <c r="O1173"/>
      <c r="P1173"/>
      <c r="Q1173"/>
      <c r="R1173"/>
      <c r="S1173"/>
      <c r="T1173"/>
      <c r="U1173"/>
      <c r="V1173"/>
      <c r="W1173"/>
      <c r="X1173"/>
      <c r="Y1173"/>
      <c r="Z1173"/>
      <c r="AA1173"/>
      <c r="AB1173"/>
      <c r="AC1173"/>
      <c r="AD1173"/>
    </row>
    <row r="1174" spans="1:30" s="10" customFormat="1" ht="45" customHeight="1">
      <c r="A1174" s="5"/>
      <c r="B1174" s="5"/>
      <c r="C1174" s="18">
        <v>1171</v>
      </c>
      <c r="D1174" s="19" t="s">
        <v>30</v>
      </c>
      <c r="E1174" s="20" t="s">
        <v>31</v>
      </c>
      <c r="F1174" s="20" t="s">
        <v>31</v>
      </c>
      <c r="G1174" s="24" t="str">
        <f t="shared" si="18"/>
        <v>Do</v>
      </c>
      <c r="H1174" s="60" t="s">
        <v>1275</v>
      </c>
      <c r="I1174" s="106">
        <v>1.4</v>
      </c>
      <c r="J1174" s="11"/>
      <c r="K1174" s="66">
        <v>98.99</v>
      </c>
      <c r="L1174"/>
      <c r="M1174"/>
      <c r="N1174"/>
      <c r="O1174"/>
      <c r="P1174"/>
      <c r="Q1174"/>
      <c r="R1174"/>
      <c r="S1174"/>
      <c r="T1174"/>
      <c r="U1174"/>
      <c r="V1174"/>
      <c r="W1174"/>
      <c r="X1174"/>
      <c r="Y1174"/>
      <c r="Z1174"/>
      <c r="AA1174"/>
      <c r="AB1174"/>
      <c r="AC1174"/>
      <c r="AD1174"/>
    </row>
    <row r="1175" spans="1:30" s="10" customFormat="1" ht="60" customHeight="1">
      <c r="A1175" s="5"/>
      <c r="B1175" s="5"/>
      <c r="C1175" s="18">
        <v>1172</v>
      </c>
      <c r="D1175" s="19" t="s">
        <v>30</v>
      </c>
      <c r="E1175" s="20" t="s">
        <v>31</v>
      </c>
      <c r="F1175" s="20" t="s">
        <v>31</v>
      </c>
      <c r="G1175" s="24" t="str">
        <f t="shared" si="18"/>
        <v>Do</v>
      </c>
      <c r="H1175" s="60" t="s">
        <v>1276</v>
      </c>
      <c r="I1175" s="106">
        <v>1.5</v>
      </c>
      <c r="J1175" s="11"/>
      <c r="K1175" s="66">
        <v>99.98</v>
      </c>
      <c r="L1175"/>
      <c r="M1175"/>
      <c r="N1175"/>
      <c r="O1175"/>
      <c r="P1175"/>
      <c r="Q1175"/>
      <c r="R1175"/>
      <c r="S1175"/>
      <c r="T1175"/>
      <c r="U1175"/>
      <c r="V1175"/>
      <c r="W1175"/>
      <c r="X1175"/>
      <c r="Y1175"/>
      <c r="Z1175"/>
      <c r="AA1175"/>
      <c r="AB1175"/>
      <c r="AC1175"/>
      <c r="AD1175"/>
    </row>
    <row r="1176" spans="1:30" s="10" customFormat="1" ht="75" customHeight="1">
      <c r="A1176" s="5"/>
      <c r="B1176" s="5"/>
      <c r="C1176" s="18">
        <v>1173</v>
      </c>
      <c r="D1176" s="19" t="s">
        <v>30</v>
      </c>
      <c r="E1176" s="20" t="s">
        <v>31</v>
      </c>
      <c r="F1176" s="20" t="s">
        <v>31</v>
      </c>
      <c r="G1176" s="24" t="str">
        <f t="shared" si="18"/>
        <v>Do</v>
      </c>
      <c r="H1176" s="60" t="s">
        <v>1277</v>
      </c>
      <c r="I1176" s="106">
        <v>1.55</v>
      </c>
      <c r="J1176" s="11"/>
      <c r="K1176" s="66">
        <v>99.99</v>
      </c>
      <c r="L1176"/>
      <c r="M1176"/>
      <c r="N1176"/>
      <c r="O1176"/>
      <c r="P1176"/>
      <c r="Q1176"/>
      <c r="R1176"/>
      <c r="S1176"/>
      <c r="T1176"/>
      <c r="U1176"/>
      <c r="V1176"/>
      <c r="W1176"/>
      <c r="X1176"/>
      <c r="Y1176"/>
      <c r="Z1176"/>
      <c r="AA1176"/>
      <c r="AB1176"/>
      <c r="AC1176"/>
      <c r="AD1176"/>
    </row>
    <row r="1177" spans="1:30" s="10" customFormat="1" ht="30" customHeight="1">
      <c r="A1177" s="5"/>
      <c r="B1177" s="5"/>
      <c r="C1177" s="18">
        <v>1174</v>
      </c>
      <c r="D1177" s="19" t="s">
        <v>1278</v>
      </c>
      <c r="E1177" s="102" t="s">
        <v>1279</v>
      </c>
      <c r="F1177" s="102" t="s">
        <v>1279</v>
      </c>
      <c r="G1177" s="24" t="str">
        <f>IF(F1177=F1173,"Do",F1177)</f>
        <v>Kokrajhar  Rural Rd Dvn</v>
      </c>
      <c r="H1177" s="76" t="s">
        <v>1280</v>
      </c>
      <c r="I1177" s="72">
        <v>2.1379999999999999</v>
      </c>
      <c r="J1177" s="11"/>
      <c r="K1177" s="88">
        <v>30</v>
      </c>
      <c r="L1177"/>
      <c r="M1177"/>
      <c r="N1177"/>
      <c r="O1177"/>
      <c r="P1177"/>
      <c r="Q1177"/>
      <c r="R1177"/>
      <c r="S1177"/>
      <c r="T1177"/>
      <c r="U1177"/>
      <c r="V1177"/>
      <c r="W1177"/>
      <c r="X1177"/>
      <c r="Y1177"/>
      <c r="Z1177"/>
      <c r="AA1177"/>
      <c r="AB1177"/>
      <c r="AC1177"/>
      <c r="AD1177"/>
    </row>
    <row r="1178" spans="1:30" s="10" customFormat="1" ht="45" customHeight="1">
      <c r="A1178" s="5"/>
      <c r="B1178" s="5"/>
      <c r="C1178" s="18">
        <v>1175</v>
      </c>
      <c r="D1178" s="19" t="s">
        <v>1278</v>
      </c>
      <c r="E1178" s="102" t="s">
        <v>1279</v>
      </c>
      <c r="F1178" s="102" t="s">
        <v>1279</v>
      </c>
      <c r="G1178" s="24" t="str">
        <f t="shared" si="18"/>
        <v>Do</v>
      </c>
      <c r="H1178" s="76" t="s">
        <v>1281</v>
      </c>
      <c r="I1178" s="72">
        <v>1.5</v>
      </c>
      <c r="J1178" s="11"/>
      <c r="K1178" s="88">
        <v>22.09</v>
      </c>
      <c r="L1178"/>
      <c r="M1178"/>
      <c r="N1178"/>
      <c r="O1178"/>
      <c r="P1178"/>
      <c r="Q1178"/>
      <c r="R1178"/>
      <c r="S1178"/>
      <c r="T1178"/>
      <c r="U1178"/>
      <c r="V1178"/>
      <c r="W1178"/>
      <c r="X1178"/>
      <c r="Y1178"/>
      <c r="Z1178"/>
      <c r="AA1178"/>
      <c r="AB1178"/>
      <c r="AC1178"/>
      <c r="AD1178"/>
    </row>
    <row r="1179" spans="1:30" s="10" customFormat="1" ht="45" customHeight="1">
      <c r="A1179" s="5"/>
      <c r="B1179" s="5"/>
      <c r="C1179" s="18">
        <v>1176</v>
      </c>
      <c r="D1179" s="19" t="s">
        <v>1278</v>
      </c>
      <c r="E1179" s="102" t="s">
        <v>1279</v>
      </c>
      <c r="F1179" s="102" t="s">
        <v>1279</v>
      </c>
      <c r="G1179" s="24" t="str">
        <f t="shared" si="18"/>
        <v>Do</v>
      </c>
      <c r="H1179" s="76" t="s">
        <v>1282</v>
      </c>
      <c r="I1179" s="72">
        <v>1.5</v>
      </c>
      <c r="J1179" s="11"/>
      <c r="K1179" s="88">
        <v>22.63</v>
      </c>
      <c r="L1179"/>
      <c r="M1179"/>
      <c r="N1179"/>
      <c r="O1179"/>
      <c r="P1179"/>
      <c r="Q1179"/>
      <c r="R1179"/>
      <c r="S1179"/>
      <c r="T1179"/>
      <c r="U1179"/>
      <c r="V1179"/>
      <c r="W1179"/>
      <c r="X1179"/>
      <c r="Y1179"/>
      <c r="Z1179"/>
      <c r="AA1179"/>
      <c r="AB1179"/>
      <c r="AC1179"/>
      <c r="AD1179"/>
    </row>
    <row r="1180" spans="1:30" s="10" customFormat="1" ht="30" customHeight="1">
      <c r="A1180" s="5"/>
      <c r="B1180" s="5"/>
      <c r="C1180" s="18">
        <v>1177</v>
      </c>
      <c r="D1180" s="19" t="s">
        <v>1278</v>
      </c>
      <c r="E1180" s="102" t="s">
        <v>1279</v>
      </c>
      <c r="F1180" s="102" t="s">
        <v>1279</v>
      </c>
      <c r="G1180" s="24" t="str">
        <f t="shared" si="18"/>
        <v>Do</v>
      </c>
      <c r="H1180" s="76" t="s">
        <v>1283</v>
      </c>
      <c r="I1180" s="72">
        <v>2.65</v>
      </c>
      <c r="J1180" s="11"/>
      <c r="K1180" s="88">
        <v>35</v>
      </c>
      <c r="L1180"/>
      <c r="M1180"/>
      <c r="N1180"/>
      <c r="O1180"/>
      <c r="P1180"/>
      <c r="Q1180"/>
      <c r="R1180"/>
      <c r="S1180"/>
      <c r="T1180"/>
      <c r="U1180"/>
      <c r="V1180"/>
      <c r="W1180"/>
      <c r="X1180"/>
      <c r="Y1180"/>
      <c r="Z1180"/>
      <c r="AA1180"/>
      <c r="AB1180"/>
      <c r="AC1180"/>
      <c r="AD1180"/>
    </row>
    <row r="1181" spans="1:30" s="10" customFormat="1" ht="45" customHeight="1">
      <c r="A1181" s="5"/>
      <c r="B1181" s="5"/>
      <c r="C1181" s="18">
        <v>1178</v>
      </c>
      <c r="D1181" s="19" t="s">
        <v>1278</v>
      </c>
      <c r="E1181" s="102" t="s">
        <v>1279</v>
      </c>
      <c r="F1181" s="102" t="s">
        <v>1279</v>
      </c>
      <c r="G1181" s="24" t="str">
        <f t="shared" si="18"/>
        <v>Do</v>
      </c>
      <c r="H1181" s="76" t="s">
        <v>1284</v>
      </c>
      <c r="I1181" s="72">
        <v>2.14</v>
      </c>
      <c r="J1181" s="11"/>
      <c r="K1181" s="88">
        <v>40.28</v>
      </c>
      <c r="L1181"/>
      <c r="M1181"/>
      <c r="N1181"/>
      <c r="O1181"/>
      <c r="P1181"/>
      <c r="Q1181"/>
      <c r="R1181"/>
      <c r="S1181"/>
      <c r="T1181"/>
      <c r="U1181"/>
      <c r="V1181"/>
      <c r="W1181"/>
      <c r="X1181"/>
      <c r="Y1181"/>
      <c r="Z1181"/>
      <c r="AA1181"/>
      <c r="AB1181"/>
      <c r="AC1181"/>
      <c r="AD1181"/>
    </row>
    <row r="1182" spans="1:30" s="10" customFormat="1" ht="30" customHeight="1">
      <c r="A1182" s="5"/>
      <c r="B1182" s="5"/>
      <c r="C1182" s="18">
        <v>1179</v>
      </c>
      <c r="D1182" s="19" t="s">
        <v>1278</v>
      </c>
      <c r="E1182" s="102" t="s">
        <v>1279</v>
      </c>
      <c r="F1182" s="102" t="s">
        <v>1279</v>
      </c>
      <c r="G1182" s="24" t="str">
        <f t="shared" si="18"/>
        <v>Do</v>
      </c>
      <c r="H1182" s="76" t="s">
        <v>1285</v>
      </c>
      <c r="I1182" s="108">
        <v>11</v>
      </c>
      <c r="J1182" s="11"/>
      <c r="K1182" s="88">
        <v>114.64</v>
      </c>
      <c r="L1182"/>
      <c r="M1182"/>
      <c r="N1182"/>
      <c r="O1182"/>
      <c r="P1182"/>
      <c r="Q1182"/>
      <c r="R1182"/>
      <c r="S1182"/>
      <c r="T1182"/>
      <c r="U1182"/>
      <c r="V1182"/>
      <c r="W1182"/>
      <c r="X1182"/>
      <c r="Y1182"/>
      <c r="Z1182"/>
      <c r="AA1182"/>
      <c r="AB1182"/>
      <c r="AC1182"/>
      <c r="AD1182"/>
    </row>
    <row r="1183" spans="1:30" s="10" customFormat="1" ht="30" customHeight="1">
      <c r="A1183" s="5"/>
      <c r="B1183" s="5"/>
      <c r="C1183" s="18">
        <v>1180</v>
      </c>
      <c r="D1183" s="19" t="s">
        <v>1278</v>
      </c>
      <c r="E1183" s="102" t="s">
        <v>1279</v>
      </c>
      <c r="F1183" s="102" t="s">
        <v>1279</v>
      </c>
      <c r="G1183" s="24" t="str">
        <f t="shared" si="18"/>
        <v>Do</v>
      </c>
      <c r="H1183" s="76" t="s">
        <v>1286</v>
      </c>
      <c r="I1183" s="108">
        <v>4.3499999999999996</v>
      </c>
      <c r="J1183" s="11"/>
      <c r="K1183" s="88">
        <v>51.6</v>
      </c>
      <c r="L1183"/>
      <c r="M1183"/>
      <c r="N1183"/>
      <c r="O1183"/>
      <c r="P1183"/>
      <c r="Q1183"/>
      <c r="R1183"/>
      <c r="S1183"/>
      <c r="T1183"/>
      <c r="U1183"/>
      <c r="V1183"/>
      <c r="W1183"/>
      <c r="X1183"/>
      <c r="Y1183"/>
      <c r="Z1183"/>
      <c r="AA1183"/>
      <c r="AB1183"/>
      <c r="AC1183"/>
      <c r="AD1183"/>
    </row>
    <row r="1184" spans="1:30" s="10" customFormat="1" ht="30" customHeight="1">
      <c r="A1184" s="5"/>
      <c r="B1184" s="5"/>
      <c r="C1184" s="18">
        <v>1181</v>
      </c>
      <c r="D1184" s="19" t="s">
        <v>1278</v>
      </c>
      <c r="E1184" s="102" t="s">
        <v>1279</v>
      </c>
      <c r="F1184" s="102" t="s">
        <v>1279</v>
      </c>
      <c r="G1184" s="24" t="str">
        <f t="shared" si="18"/>
        <v>Do</v>
      </c>
      <c r="H1184" s="76" t="s">
        <v>1287</v>
      </c>
      <c r="I1184" s="108">
        <v>10</v>
      </c>
      <c r="J1184" s="11"/>
      <c r="K1184" s="88">
        <v>119</v>
      </c>
      <c r="L1184"/>
      <c r="M1184"/>
      <c r="N1184"/>
      <c r="O1184"/>
      <c r="P1184"/>
      <c r="Q1184"/>
      <c r="R1184"/>
      <c r="S1184"/>
      <c r="T1184"/>
      <c r="U1184"/>
      <c r="V1184"/>
      <c r="W1184"/>
      <c r="X1184"/>
      <c r="Y1184"/>
      <c r="Z1184"/>
      <c r="AA1184"/>
      <c r="AB1184"/>
      <c r="AC1184"/>
      <c r="AD1184"/>
    </row>
    <row r="1185" spans="1:30" s="10" customFormat="1" ht="30" customHeight="1">
      <c r="A1185" s="5"/>
      <c r="B1185" s="5"/>
      <c r="C1185" s="18">
        <v>1182</v>
      </c>
      <c r="D1185" s="19" t="s">
        <v>1278</v>
      </c>
      <c r="E1185" s="102" t="s">
        <v>1279</v>
      </c>
      <c r="F1185" s="102" t="s">
        <v>1279</v>
      </c>
      <c r="G1185" s="24" t="str">
        <f t="shared" si="18"/>
        <v>Do</v>
      </c>
      <c r="H1185" s="76" t="s">
        <v>1288</v>
      </c>
      <c r="I1185" s="108">
        <v>5.3</v>
      </c>
      <c r="J1185" s="11"/>
      <c r="K1185" s="72">
        <v>58.76</v>
      </c>
      <c r="L1185"/>
      <c r="M1185"/>
      <c r="N1185"/>
      <c r="O1185"/>
      <c r="P1185"/>
      <c r="Q1185"/>
      <c r="R1185"/>
      <c r="S1185"/>
      <c r="T1185"/>
      <c r="U1185"/>
      <c r="V1185"/>
      <c r="W1185"/>
      <c r="X1185"/>
      <c r="Y1185"/>
      <c r="Z1185"/>
      <c r="AA1185"/>
      <c r="AB1185"/>
      <c r="AC1185"/>
      <c r="AD1185"/>
    </row>
    <row r="1186" spans="1:30" s="10" customFormat="1" ht="60" customHeight="1">
      <c r="A1186" s="5"/>
      <c r="B1186" s="5"/>
      <c r="C1186" s="18">
        <v>1183</v>
      </c>
      <c r="D1186" s="19" t="s">
        <v>1278</v>
      </c>
      <c r="E1186" s="102" t="s">
        <v>1279</v>
      </c>
      <c r="F1186" s="102" t="s">
        <v>1279</v>
      </c>
      <c r="G1186" s="24" t="str">
        <f t="shared" si="18"/>
        <v>Do</v>
      </c>
      <c r="H1186" s="76" t="s">
        <v>1289</v>
      </c>
      <c r="I1186" s="108">
        <v>2.17</v>
      </c>
      <c r="J1186" s="11"/>
      <c r="K1186" s="91">
        <v>50</v>
      </c>
      <c r="L1186"/>
      <c r="M1186"/>
      <c r="N1186"/>
      <c r="O1186"/>
      <c r="P1186"/>
      <c r="Q1186"/>
      <c r="R1186"/>
      <c r="S1186"/>
      <c r="T1186"/>
      <c r="U1186"/>
      <c r="V1186"/>
      <c r="W1186"/>
      <c r="X1186"/>
      <c r="Y1186"/>
      <c r="Z1186"/>
      <c r="AA1186"/>
      <c r="AB1186"/>
      <c r="AC1186"/>
      <c r="AD1186"/>
    </row>
    <row r="1187" spans="1:30" s="10" customFormat="1" ht="60" customHeight="1">
      <c r="A1187" s="5"/>
      <c r="B1187" s="5"/>
      <c r="C1187" s="18">
        <v>1184</v>
      </c>
      <c r="D1187" s="19" t="s">
        <v>1278</v>
      </c>
      <c r="E1187" s="102" t="s">
        <v>1279</v>
      </c>
      <c r="F1187" s="102" t="s">
        <v>1279</v>
      </c>
      <c r="G1187" s="24" t="str">
        <f t="shared" si="18"/>
        <v>Do</v>
      </c>
      <c r="H1187" s="76" t="s">
        <v>1290</v>
      </c>
      <c r="I1187" s="108">
        <v>3.39</v>
      </c>
      <c r="J1187" s="11"/>
      <c r="K1187" s="91">
        <v>45</v>
      </c>
      <c r="L1187"/>
      <c r="M1187"/>
      <c r="N1187"/>
      <c r="O1187"/>
      <c r="P1187"/>
      <c r="Q1187"/>
      <c r="R1187"/>
      <c r="S1187"/>
      <c r="T1187"/>
      <c r="U1187"/>
      <c r="V1187"/>
      <c r="W1187"/>
      <c r="X1187"/>
      <c r="Y1187"/>
      <c r="Z1187"/>
      <c r="AA1187"/>
      <c r="AB1187"/>
      <c r="AC1187"/>
      <c r="AD1187"/>
    </row>
    <row r="1188" spans="1:30" s="10" customFormat="1" ht="60" customHeight="1">
      <c r="A1188" s="5"/>
      <c r="B1188" s="5"/>
      <c r="C1188" s="18">
        <v>1185</v>
      </c>
      <c r="D1188" s="19" t="s">
        <v>1278</v>
      </c>
      <c r="E1188" s="102" t="s">
        <v>1279</v>
      </c>
      <c r="F1188" s="102" t="s">
        <v>1279</v>
      </c>
      <c r="G1188" s="24" t="str">
        <f t="shared" si="18"/>
        <v>Do</v>
      </c>
      <c r="H1188" s="76" t="s">
        <v>1291</v>
      </c>
      <c r="I1188" s="108">
        <v>2.15</v>
      </c>
      <c r="J1188" s="11"/>
      <c r="K1188" s="91">
        <v>50</v>
      </c>
      <c r="L1188"/>
      <c r="M1188"/>
      <c r="N1188"/>
      <c r="O1188"/>
      <c r="P1188"/>
      <c r="Q1188"/>
      <c r="R1188"/>
      <c r="S1188"/>
      <c r="T1188"/>
      <c r="U1188"/>
      <c r="V1188"/>
      <c r="W1188"/>
      <c r="X1188"/>
      <c r="Y1188"/>
      <c r="Z1188"/>
      <c r="AA1188"/>
      <c r="AB1188"/>
      <c r="AC1188"/>
      <c r="AD1188"/>
    </row>
    <row r="1189" spans="1:30" s="10" customFormat="1" ht="45" customHeight="1">
      <c r="A1189" s="5"/>
      <c r="B1189" s="5"/>
      <c r="C1189" s="18">
        <v>1186</v>
      </c>
      <c r="D1189" s="19" t="s">
        <v>1278</v>
      </c>
      <c r="E1189" s="102" t="s">
        <v>1279</v>
      </c>
      <c r="F1189" s="102" t="s">
        <v>1279</v>
      </c>
      <c r="G1189" s="24" t="str">
        <f t="shared" si="18"/>
        <v>Do</v>
      </c>
      <c r="H1189" s="76" t="s">
        <v>1292</v>
      </c>
      <c r="I1189" s="108">
        <v>4</v>
      </c>
      <c r="J1189" s="11"/>
      <c r="K1189" s="91">
        <v>58</v>
      </c>
      <c r="L1189"/>
      <c r="M1189"/>
      <c r="N1189"/>
      <c r="O1189"/>
      <c r="P1189"/>
      <c r="Q1189"/>
      <c r="R1189"/>
      <c r="S1189"/>
      <c r="T1189"/>
      <c r="U1189"/>
      <c r="V1189"/>
      <c r="W1189"/>
      <c r="X1189"/>
      <c r="Y1189"/>
      <c r="Z1189"/>
      <c r="AA1189"/>
      <c r="AB1189"/>
      <c r="AC1189"/>
      <c r="AD1189"/>
    </row>
    <row r="1190" spans="1:30" s="10" customFormat="1" ht="30" customHeight="1">
      <c r="A1190" s="5"/>
      <c r="B1190" s="5"/>
      <c r="C1190" s="18">
        <v>1187</v>
      </c>
      <c r="D1190" s="19" t="s">
        <v>1278</v>
      </c>
      <c r="E1190" s="102" t="s">
        <v>1279</v>
      </c>
      <c r="F1190" s="102" t="s">
        <v>1279</v>
      </c>
      <c r="G1190" s="24" t="str">
        <f t="shared" si="18"/>
        <v>Do</v>
      </c>
      <c r="H1190" s="76" t="s">
        <v>1293</v>
      </c>
      <c r="I1190" s="108">
        <v>3</v>
      </c>
      <c r="J1190" s="11"/>
      <c r="K1190" s="91">
        <v>32</v>
      </c>
      <c r="L1190"/>
      <c r="M1190"/>
      <c r="N1190"/>
      <c r="O1190"/>
      <c r="P1190"/>
      <c r="Q1190"/>
      <c r="R1190"/>
      <c r="S1190"/>
      <c r="T1190"/>
      <c r="U1190"/>
      <c r="V1190"/>
      <c r="W1190"/>
      <c r="X1190"/>
      <c r="Y1190"/>
      <c r="Z1190"/>
      <c r="AA1190"/>
      <c r="AB1190"/>
      <c r="AC1190"/>
      <c r="AD1190"/>
    </row>
    <row r="1191" spans="1:30" s="10" customFormat="1" ht="30" customHeight="1">
      <c r="A1191" s="5"/>
      <c r="B1191" s="5"/>
      <c r="C1191" s="18">
        <v>1188</v>
      </c>
      <c r="D1191" s="19" t="s">
        <v>1278</v>
      </c>
      <c r="E1191" s="102" t="s">
        <v>1279</v>
      </c>
      <c r="F1191" s="102" t="s">
        <v>1279</v>
      </c>
      <c r="G1191" s="24" t="str">
        <f t="shared" si="18"/>
        <v>Do</v>
      </c>
      <c r="H1191" s="76" t="s">
        <v>1294</v>
      </c>
      <c r="I1191" s="108">
        <v>4.5</v>
      </c>
      <c r="J1191" s="11"/>
      <c r="K1191" s="91">
        <v>58</v>
      </c>
      <c r="L1191"/>
      <c r="M1191"/>
      <c r="N1191"/>
      <c r="O1191"/>
      <c r="P1191"/>
      <c r="Q1191"/>
      <c r="R1191"/>
      <c r="S1191"/>
      <c r="T1191"/>
      <c r="U1191"/>
      <c r="V1191"/>
      <c r="W1191"/>
      <c r="X1191"/>
      <c r="Y1191"/>
      <c r="Z1191"/>
      <c r="AA1191"/>
      <c r="AB1191"/>
      <c r="AC1191"/>
      <c r="AD1191"/>
    </row>
    <row r="1192" spans="1:30" s="10" customFormat="1" ht="30" customHeight="1">
      <c r="A1192" s="5"/>
      <c r="B1192" s="5"/>
      <c r="C1192" s="18">
        <v>1189</v>
      </c>
      <c r="D1192" s="19" t="s">
        <v>1278</v>
      </c>
      <c r="E1192" s="102" t="s">
        <v>1279</v>
      </c>
      <c r="F1192" s="102" t="s">
        <v>1279</v>
      </c>
      <c r="G1192" s="24" t="str">
        <f t="shared" si="18"/>
        <v>Do</v>
      </c>
      <c r="H1192" s="76" t="s">
        <v>1295</v>
      </c>
      <c r="I1192" s="108">
        <v>1</v>
      </c>
      <c r="J1192" s="11"/>
      <c r="K1192" s="91">
        <v>19</v>
      </c>
      <c r="L1192"/>
      <c r="M1192"/>
      <c r="N1192"/>
      <c r="O1192"/>
      <c r="P1192"/>
      <c r="Q1192"/>
      <c r="R1192"/>
      <c r="S1192"/>
      <c r="T1192"/>
      <c r="U1192"/>
      <c r="V1192"/>
      <c r="W1192"/>
      <c r="X1192"/>
      <c r="Y1192"/>
      <c r="Z1192"/>
      <c r="AA1192"/>
      <c r="AB1192"/>
      <c r="AC1192"/>
      <c r="AD1192"/>
    </row>
    <row r="1193" spans="1:30" s="10" customFormat="1" ht="30" customHeight="1">
      <c r="A1193" s="5"/>
      <c r="B1193" s="5"/>
      <c r="C1193" s="18">
        <v>1190</v>
      </c>
      <c r="D1193" s="19" t="s">
        <v>1278</v>
      </c>
      <c r="E1193" s="102" t="s">
        <v>1279</v>
      </c>
      <c r="F1193" s="102" t="s">
        <v>1279</v>
      </c>
      <c r="G1193" s="24" t="str">
        <f t="shared" si="18"/>
        <v>Do</v>
      </c>
      <c r="H1193" s="76" t="s">
        <v>1296</v>
      </c>
      <c r="I1193" s="108">
        <v>1.4</v>
      </c>
      <c r="J1193" s="11"/>
      <c r="K1193" s="91">
        <v>19</v>
      </c>
      <c r="L1193"/>
      <c r="M1193"/>
      <c r="N1193"/>
      <c r="O1193"/>
      <c r="P1193"/>
      <c r="Q1193"/>
      <c r="R1193"/>
      <c r="S1193"/>
      <c r="T1193"/>
      <c r="U1193"/>
      <c r="V1193"/>
      <c r="W1193"/>
      <c r="X1193"/>
      <c r="Y1193"/>
      <c r="Z1193"/>
      <c r="AA1193"/>
      <c r="AB1193"/>
      <c r="AC1193"/>
      <c r="AD1193"/>
    </row>
    <row r="1194" spans="1:30" s="10" customFormat="1" ht="30" customHeight="1">
      <c r="A1194" s="5"/>
      <c r="B1194" s="5"/>
      <c r="C1194" s="18">
        <v>1191</v>
      </c>
      <c r="D1194" s="19" t="s">
        <v>1278</v>
      </c>
      <c r="E1194" s="102" t="s">
        <v>1279</v>
      </c>
      <c r="F1194" s="102" t="s">
        <v>1279</v>
      </c>
      <c r="G1194" s="24" t="str">
        <f t="shared" si="18"/>
        <v>Do</v>
      </c>
      <c r="H1194" s="76" t="s">
        <v>1297</v>
      </c>
      <c r="I1194" s="108">
        <v>2</v>
      </c>
      <c r="J1194" s="11"/>
      <c r="K1194" s="91">
        <v>39</v>
      </c>
      <c r="L1194"/>
      <c r="M1194"/>
      <c r="N1194"/>
      <c r="O1194"/>
      <c r="P1194"/>
      <c r="Q1194"/>
      <c r="R1194"/>
      <c r="S1194"/>
      <c r="T1194"/>
      <c r="U1194"/>
      <c r="V1194"/>
      <c r="W1194"/>
      <c r="X1194"/>
      <c r="Y1194"/>
      <c r="Z1194"/>
      <c r="AA1194"/>
      <c r="AB1194"/>
      <c r="AC1194"/>
      <c r="AD1194"/>
    </row>
    <row r="1195" spans="1:30" s="10" customFormat="1" ht="30" customHeight="1">
      <c r="A1195" s="5"/>
      <c r="B1195" s="5"/>
      <c r="C1195" s="18">
        <v>1192</v>
      </c>
      <c r="D1195" s="19" t="s">
        <v>1278</v>
      </c>
      <c r="E1195" s="102" t="s">
        <v>1279</v>
      </c>
      <c r="F1195" s="102" t="s">
        <v>1279</v>
      </c>
      <c r="G1195" s="24" t="str">
        <f t="shared" si="18"/>
        <v>Do</v>
      </c>
      <c r="H1195" s="76" t="s">
        <v>1298</v>
      </c>
      <c r="I1195" s="108">
        <v>1</v>
      </c>
      <c r="J1195" s="11"/>
      <c r="K1195" s="91">
        <v>19</v>
      </c>
      <c r="L1195"/>
      <c r="M1195"/>
      <c r="N1195"/>
      <c r="O1195"/>
      <c r="P1195"/>
      <c r="Q1195"/>
      <c r="R1195"/>
      <c r="S1195"/>
      <c r="T1195"/>
      <c r="U1195"/>
      <c r="V1195"/>
      <c r="W1195"/>
      <c r="X1195"/>
      <c r="Y1195"/>
      <c r="Z1195"/>
      <c r="AA1195"/>
      <c r="AB1195"/>
      <c r="AC1195"/>
      <c r="AD1195"/>
    </row>
    <row r="1196" spans="1:30" s="10" customFormat="1" ht="18.75" customHeight="1">
      <c r="A1196" s="5"/>
      <c r="B1196" s="5"/>
      <c r="C1196" s="18">
        <v>1193</v>
      </c>
      <c r="D1196" s="19" t="s">
        <v>1278</v>
      </c>
      <c r="E1196" s="102" t="s">
        <v>1279</v>
      </c>
      <c r="F1196" s="102" t="s">
        <v>1279</v>
      </c>
      <c r="G1196" s="24" t="str">
        <f t="shared" si="18"/>
        <v>Do</v>
      </c>
      <c r="H1196" s="76" t="s">
        <v>1299</v>
      </c>
      <c r="I1196" s="108">
        <v>1</v>
      </c>
      <c r="J1196" s="11"/>
      <c r="K1196" s="91">
        <v>19</v>
      </c>
      <c r="L1196"/>
      <c r="M1196"/>
      <c r="N1196"/>
      <c r="O1196"/>
      <c r="P1196"/>
      <c r="Q1196"/>
      <c r="R1196"/>
      <c r="S1196"/>
      <c r="T1196"/>
      <c r="U1196"/>
      <c r="V1196"/>
      <c r="W1196"/>
      <c r="X1196"/>
      <c r="Y1196"/>
      <c r="Z1196"/>
      <c r="AA1196"/>
      <c r="AB1196"/>
      <c r="AC1196"/>
      <c r="AD1196"/>
    </row>
    <row r="1197" spans="1:30" s="10" customFormat="1" ht="30" customHeight="1">
      <c r="A1197" s="5"/>
      <c r="B1197" s="5"/>
      <c r="C1197" s="18">
        <v>1194</v>
      </c>
      <c r="D1197" s="19" t="s">
        <v>1278</v>
      </c>
      <c r="E1197" s="102" t="s">
        <v>1279</v>
      </c>
      <c r="F1197" s="102" t="s">
        <v>1279</v>
      </c>
      <c r="G1197" s="24" t="str">
        <f t="shared" si="18"/>
        <v>Do</v>
      </c>
      <c r="H1197" s="76" t="s">
        <v>1300</v>
      </c>
      <c r="I1197" s="108">
        <v>2.15</v>
      </c>
      <c r="J1197" s="11"/>
      <c r="K1197" s="91">
        <v>38</v>
      </c>
      <c r="L1197"/>
      <c r="M1197"/>
      <c r="N1197"/>
      <c r="O1197"/>
      <c r="P1197"/>
      <c r="Q1197"/>
      <c r="R1197"/>
      <c r="S1197"/>
      <c r="T1197"/>
      <c r="U1197"/>
      <c r="V1197"/>
      <c r="W1197"/>
      <c r="X1197"/>
      <c r="Y1197"/>
      <c r="Z1197"/>
      <c r="AA1197"/>
      <c r="AB1197"/>
      <c r="AC1197"/>
      <c r="AD1197"/>
    </row>
    <row r="1198" spans="1:30" s="10" customFormat="1" ht="30" customHeight="1">
      <c r="A1198" s="5"/>
      <c r="B1198" s="5"/>
      <c r="C1198" s="18">
        <v>1195</v>
      </c>
      <c r="D1198" s="19" t="s">
        <v>1278</v>
      </c>
      <c r="E1198" s="102" t="s">
        <v>1279</v>
      </c>
      <c r="F1198" s="102" t="s">
        <v>1279</v>
      </c>
      <c r="G1198" s="24" t="str">
        <f t="shared" si="18"/>
        <v>Do</v>
      </c>
      <c r="H1198" s="76" t="s">
        <v>1301</v>
      </c>
      <c r="I1198" s="108">
        <v>2.2999999999999998</v>
      </c>
      <c r="J1198" s="11"/>
      <c r="K1198" s="91">
        <v>30</v>
      </c>
      <c r="L1198"/>
      <c r="M1198"/>
      <c r="N1198"/>
      <c r="O1198"/>
      <c r="P1198"/>
      <c r="Q1198"/>
      <c r="R1198"/>
      <c r="S1198"/>
      <c r="T1198"/>
      <c r="U1198"/>
      <c r="V1198"/>
      <c r="W1198"/>
      <c r="X1198"/>
      <c r="Y1198"/>
      <c r="Z1198"/>
      <c r="AA1198"/>
      <c r="AB1198"/>
      <c r="AC1198"/>
      <c r="AD1198"/>
    </row>
    <row r="1199" spans="1:30" s="10" customFormat="1" ht="45" customHeight="1">
      <c r="A1199" s="5"/>
      <c r="B1199" s="5"/>
      <c r="C1199" s="18">
        <v>1196</v>
      </c>
      <c r="D1199" s="19" t="s">
        <v>1278</v>
      </c>
      <c r="E1199" s="102" t="s">
        <v>1279</v>
      </c>
      <c r="F1199" s="102" t="s">
        <v>1279</v>
      </c>
      <c r="G1199" s="24" t="str">
        <f t="shared" si="18"/>
        <v>Do</v>
      </c>
      <c r="H1199" s="76" t="s">
        <v>1302</v>
      </c>
      <c r="I1199" s="108">
        <v>1.75</v>
      </c>
      <c r="J1199" s="11"/>
      <c r="K1199" s="91">
        <v>19</v>
      </c>
      <c r="L1199"/>
      <c r="M1199"/>
      <c r="N1199"/>
      <c r="O1199"/>
      <c r="P1199"/>
      <c r="Q1199"/>
      <c r="R1199"/>
      <c r="S1199"/>
      <c r="T1199"/>
      <c r="U1199"/>
      <c r="V1199"/>
      <c r="W1199"/>
      <c r="X1199"/>
      <c r="Y1199"/>
      <c r="Z1199"/>
      <c r="AA1199"/>
      <c r="AB1199"/>
      <c r="AC1199"/>
      <c r="AD1199"/>
    </row>
    <row r="1200" spans="1:30" s="10" customFormat="1" ht="60.75" customHeight="1">
      <c r="A1200" s="5"/>
      <c r="B1200" s="5"/>
      <c r="C1200" s="18">
        <v>1197</v>
      </c>
      <c r="D1200" s="19" t="s">
        <v>1303</v>
      </c>
      <c r="E1200" s="65" t="s">
        <v>1304</v>
      </c>
      <c r="F1200" s="65" t="s">
        <v>1304</v>
      </c>
      <c r="G1200" s="24" t="str">
        <f t="shared" si="18"/>
        <v>Hailakandi Rural Rd Divn</v>
      </c>
      <c r="H1200" s="60" t="s">
        <v>1305</v>
      </c>
      <c r="I1200" s="61">
        <v>1</v>
      </c>
      <c r="J1200" s="11"/>
      <c r="K1200" s="61">
        <v>90</v>
      </c>
      <c r="L1200"/>
      <c r="M1200"/>
      <c r="N1200"/>
      <c r="O1200"/>
      <c r="P1200"/>
      <c r="Q1200"/>
      <c r="R1200"/>
      <c r="S1200"/>
      <c r="T1200"/>
      <c r="U1200"/>
      <c r="V1200"/>
      <c r="W1200"/>
      <c r="X1200"/>
      <c r="Y1200"/>
      <c r="Z1200"/>
      <c r="AA1200"/>
      <c r="AB1200"/>
      <c r="AC1200"/>
      <c r="AD1200"/>
    </row>
    <row r="1201" spans="1:30" s="10" customFormat="1" ht="30" customHeight="1">
      <c r="A1201" s="5"/>
      <c r="B1201" s="5"/>
      <c r="C1201" s="18">
        <v>1198</v>
      </c>
      <c r="D1201" s="19" t="s">
        <v>1303</v>
      </c>
      <c r="E1201" s="65" t="s">
        <v>1304</v>
      </c>
      <c r="F1201" s="65" t="s">
        <v>1304</v>
      </c>
      <c r="G1201" s="24" t="str">
        <f t="shared" si="18"/>
        <v>Do</v>
      </c>
      <c r="H1201" s="60" t="s">
        <v>1306</v>
      </c>
      <c r="I1201" s="61">
        <v>1.6</v>
      </c>
      <c r="J1201" s="11"/>
      <c r="K1201" s="61">
        <v>75</v>
      </c>
      <c r="L1201"/>
      <c r="M1201"/>
      <c r="N1201"/>
      <c r="O1201"/>
      <c r="P1201"/>
      <c r="Q1201"/>
      <c r="R1201"/>
      <c r="S1201"/>
      <c r="T1201"/>
      <c r="U1201"/>
      <c r="V1201"/>
      <c r="W1201"/>
      <c r="X1201"/>
      <c r="Y1201"/>
      <c r="Z1201"/>
      <c r="AA1201"/>
      <c r="AB1201"/>
      <c r="AC1201"/>
      <c r="AD1201"/>
    </row>
    <row r="1202" spans="1:30" s="10" customFormat="1" ht="30" customHeight="1">
      <c r="A1202" s="5"/>
      <c r="B1202" s="5"/>
      <c r="C1202" s="18">
        <v>1199</v>
      </c>
      <c r="D1202" s="19" t="s">
        <v>1303</v>
      </c>
      <c r="E1202" s="65" t="s">
        <v>1304</v>
      </c>
      <c r="F1202" s="65" t="s">
        <v>1304</v>
      </c>
      <c r="G1202" s="24" t="str">
        <f t="shared" si="18"/>
        <v>Do</v>
      </c>
      <c r="H1202" s="60" t="s">
        <v>1307</v>
      </c>
      <c r="I1202" s="61">
        <v>3.2</v>
      </c>
      <c r="J1202" s="11"/>
      <c r="K1202" s="61">
        <v>50</v>
      </c>
      <c r="L1202"/>
      <c r="M1202"/>
      <c r="N1202"/>
      <c r="O1202"/>
      <c r="P1202"/>
      <c r="Q1202"/>
      <c r="R1202"/>
      <c r="S1202"/>
      <c r="T1202"/>
      <c r="U1202"/>
      <c r="V1202"/>
      <c r="W1202"/>
      <c r="X1202"/>
      <c r="Y1202"/>
      <c r="Z1202"/>
      <c r="AA1202"/>
      <c r="AB1202"/>
      <c r="AC1202"/>
      <c r="AD1202"/>
    </row>
    <row r="1203" spans="1:30" s="10" customFormat="1" ht="30" customHeight="1">
      <c r="A1203" s="5"/>
      <c r="B1203" s="5"/>
      <c r="C1203" s="18">
        <v>1200</v>
      </c>
      <c r="D1203" s="19" t="s">
        <v>1303</v>
      </c>
      <c r="E1203" s="65" t="s">
        <v>1304</v>
      </c>
      <c r="F1203" s="65" t="s">
        <v>1304</v>
      </c>
      <c r="G1203" s="24" t="str">
        <f t="shared" si="18"/>
        <v>Do</v>
      </c>
      <c r="H1203" s="60" t="s">
        <v>1308</v>
      </c>
      <c r="I1203" s="61">
        <v>0.42</v>
      </c>
      <c r="J1203" s="11"/>
      <c r="K1203" s="61">
        <v>35</v>
      </c>
      <c r="L1203"/>
      <c r="M1203"/>
      <c r="N1203"/>
      <c r="O1203"/>
      <c r="P1203"/>
      <c r="Q1203"/>
      <c r="R1203"/>
      <c r="S1203"/>
      <c r="T1203"/>
      <c r="U1203"/>
      <c r="V1203"/>
      <c r="W1203"/>
      <c r="X1203"/>
      <c r="Y1203"/>
      <c r="Z1203"/>
      <c r="AA1203"/>
      <c r="AB1203"/>
      <c r="AC1203"/>
      <c r="AD1203"/>
    </row>
    <row r="1204" spans="1:30" s="10" customFormat="1" ht="30" customHeight="1">
      <c r="A1204" s="5"/>
      <c r="B1204" s="5"/>
      <c r="C1204" s="18">
        <v>1201</v>
      </c>
      <c r="D1204" s="19" t="s">
        <v>1303</v>
      </c>
      <c r="E1204" s="65" t="s">
        <v>1304</v>
      </c>
      <c r="F1204" s="65" t="s">
        <v>1304</v>
      </c>
      <c r="G1204" s="24" t="str">
        <f t="shared" si="18"/>
        <v>Do</v>
      </c>
      <c r="H1204" s="60" t="s">
        <v>1309</v>
      </c>
      <c r="I1204" s="61">
        <v>0.77</v>
      </c>
      <c r="J1204" s="11"/>
      <c r="K1204" s="61">
        <v>50</v>
      </c>
      <c r="L1204"/>
      <c r="M1204"/>
      <c r="N1204"/>
      <c r="O1204"/>
      <c r="P1204"/>
      <c r="Q1204"/>
      <c r="R1204"/>
      <c r="S1204"/>
      <c r="T1204"/>
      <c r="U1204"/>
      <c r="V1204"/>
      <c r="W1204"/>
      <c r="X1204"/>
      <c r="Y1204"/>
      <c r="Z1204"/>
      <c r="AA1204"/>
      <c r="AB1204"/>
      <c r="AC1204"/>
      <c r="AD1204"/>
    </row>
    <row r="1205" spans="1:30" s="10" customFormat="1" ht="30" customHeight="1">
      <c r="A1205" s="5"/>
      <c r="B1205" s="5"/>
      <c r="C1205" s="18">
        <v>1202</v>
      </c>
      <c r="D1205" s="19" t="s">
        <v>1303</v>
      </c>
      <c r="E1205" s="65" t="s">
        <v>1304</v>
      </c>
      <c r="F1205" s="65" t="s">
        <v>1304</v>
      </c>
      <c r="G1205" s="24" t="str">
        <f t="shared" si="18"/>
        <v>Do</v>
      </c>
      <c r="H1205" s="60" t="s">
        <v>1310</v>
      </c>
      <c r="I1205" s="61">
        <v>0.98</v>
      </c>
      <c r="J1205" s="11"/>
      <c r="K1205" s="61">
        <v>10</v>
      </c>
      <c r="L1205"/>
      <c r="M1205"/>
      <c r="N1205"/>
      <c r="O1205"/>
      <c r="P1205"/>
      <c r="Q1205"/>
      <c r="R1205"/>
      <c r="S1205"/>
      <c r="T1205"/>
      <c r="U1205"/>
      <c r="V1205"/>
      <c r="W1205"/>
      <c r="X1205"/>
      <c r="Y1205"/>
      <c r="Z1205"/>
      <c r="AA1205"/>
      <c r="AB1205"/>
      <c r="AC1205"/>
      <c r="AD1205"/>
    </row>
    <row r="1206" spans="1:30" s="10" customFormat="1" ht="30" customHeight="1">
      <c r="A1206" s="5"/>
      <c r="B1206" s="5"/>
      <c r="C1206" s="18">
        <v>1203</v>
      </c>
      <c r="D1206" s="19" t="s">
        <v>1303</v>
      </c>
      <c r="E1206" s="65" t="s">
        <v>1304</v>
      </c>
      <c r="F1206" s="65" t="s">
        <v>1304</v>
      </c>
      <c r="G1206" s="24" t="str">
        <f t="shared" si="18"/>
        <v>Do</v>
      </c>
      <c r="H1206" s="60" t="s">
        <v>1311</v>
      </c>
      <c r="I1206" s="61">
        <v>0.84</v>
      </c>
      <c r="J1206" s="11"/>
      <c r="K1206" s="61">
        <v>40</v>
      </c>
      <c r="L1206"/>
      <c r="M1206"/>
      <c r="N1206"/>
      <c r="O1206"/>
      <c r="P1206"/>
      <c r="Q1206"/>
      <c r="R1206"/>
      <c r="S1206"/>
      <c r="T1206"/>
      <c r="U1206"/>
      <c r="V1206"/>
      <c r="W1206"/>
      <c r="X1206"/>
      <c r="Y1206"/>
      <c r="Z1206"/>
      <c r="AA1206"/>
      <c r="AB1206"/>
      <c r="AC1206"/>
      <c r="AD1206"/>
    </row>
    <row r="1207" spans="1:30" s="10" customFormat="1" ht="30" customHeight="1">
      <c r="A1207" s="5"/>
      <c r="B1207" s="5"/>
      <c r="C1207" s="18">
        <v>1204</v>
      </c>
      <c r="D1207" s="19" t="s">
        <v>1303</v>
      </c>
      <c r="E1207" s="65" t="s">
        <v>1304</v>
      </c>
      <c r="F1207" s="65" t="s">
        <v>1304</v>
      </c>
      <c r="G1207" s="24" t="str">
        <f t="shared" si="18"/>
        <v>Do</v>
      </c>
      <c r="H1207" s="60" t="s">
        <v>1312</v>
      </c>
      <c r="I1207" s="61">
        <v>3.8759999999999999</v>
      </c>
      <c r="J1207" s="11"/>
      <c r="K1207" s="61">
        <v>50</v>
      </c>
      <c r="L1207"/>
      <c r="M1207"/>
      <c r="N1207"/>
      <c r="O1207"/>
      <c r="P1207"/>
      <c r="Q1207"/>
      <c r="R1207"/>
      <c r="S1207"/>
      <c r="T1207"/>
      <c r="U1207"/>
      <c r="V1207"/>
      <c r="W1207"/>
      <c r="X1207"/>
      <c r="Y1207"/>
      <c r="Z1207"/>
      <c r="AA1207"/>
      <c r="AB1207"/>
      <c r="AC1207"/>
      <c r="AD1207"/>
    </row>
    <row r="1208" spans="1:30" s="10" customFormat="1" ht="30" customHeight="1">
      <c r="A1208" s="5"/>
      <c r="B1208" s="5"/>
      <c r="C1208" s="18">
        <v>1205</v>
      </c>
      <c r="D1208" s="19" t="s">
        <v>1303</v>
      </c>
      <c r="E1208" s="65" t="s">
        <v>1304</v>
      </c>
      <c r="F1208" s="65" t="s">
        <v>1304</v>
      </c>
      <c r="G1208" s="24" t="str">
        <f t="shared" si="18"/>
        <v>Do</v>
      </c>
      <c r="H1208" s="60" t="s">
        <v>1313</v>
      </c>
      <c r="I1208" s="61">
        <v>4</v>
      </c>
      <c r="J1208" s="11"/>
      <c r="K1208" s="61">
        <v>50</v>
      </c>
      <c r="L1208"/>
      <c r="M1208"/>
      <c r="N1208"/>
      <c r="O1208"/>
      <c r="P1208"/>
      <c r="Q1208"/>
      <c r="R1208"/>
      <c r="S1208"/>
      <c r="T1208"/>
      <c r="U1208"/>
      <c r="V1208"/>
      <c r="W1208"/>
      <c r="X1208"/>
      <c r="Y1208"/>
      <c r="Z1208"/>
      <c r="AA1208"/>
      <c r="AB1208"/>
      <c r="AC1208"/>
      <c r="AD1208"/>
    </row>
    <row r="1209" spans="1:30" s="10" customFormat="1" ht="30" customHeight="1">
      <c r="A1209" s="5"/>
      <c r="B1209" s="5"/>
      <c r="C1209" s="18">
        <v>1206</v>
      </c>
      <c r="D1209" s="19" t="s">
        <v>1303</v>
      </c>
      <c r="E1209" s="65" t="s">
        <v>1304</v>
      </c>
      <c r="F1209" s="65" t="s">
        <v>1304</v>
      </c>
      <c r="G1209" s="24" t="str">
        <f t="shared" si="18"/>
        <v>Do</v>
      </c>
      <c r="H1209" s="60" t="s">
        <v>1314</v>
      </c>
      <c r="I1209" s="61">
        <v>0.4632</v>
      </c>
      <c r="J1209" s="11"/>
      <c r="K1209" s="61">
        <v>5</v>
      </c>
      <c r="L1209"/>
      <c r="M1209"/>
      <c r="N1209"/>
      <c r="O1209"/>
      <c r="P1209"/>
      <c r="Q1209"/>
      <c r="R1209"/>
      <c r="S1209"/>
      <c r="T1209"/>
      <c r="U1209"/>
      <c r="V1209"/>
      <c r="W1209"/>
      <c r="X1209"/>
      <c r="Y1209"/>
      <c r="Z1209"/>
      <c r="AA1209"/>
      <c r="AB1209"/>
      <c r="AC1209"/>
      <c r="AD1209"/>
    </row>
    <row r="1210" spans="1:30" s="10" customFormat="1" ht="45" customHeight="1">
      <c r="A1210" s="5"/>
      <c r="B1210" s="5"/>
      <c r="C1210" s="18">
        <v>1207</v>
      </c>
      <c r="D1210" s="19" t="s">
        <v>721</v>
      </c>
      <c r="E1210" s="65" t="s">
        <v>1315</v>
      </c>
      <c r="F1210" s="65" t="s">
        <v>1315</v>
      </c>
      <c r="G1210" s="24" t="str">
        <f t="shared" si="18"/>
        <v>Karimganj State Rd Divn</v>
      </c>
      <c r="H1210" s="60" t="s">
        <v>1316</v>
      </c>
      <c r="I1210" s="61">
        <v>5.2</v>
      </c>
      <c r="J1210" s="11"/>
      <c r="K1210" s="61">
        <v>50</v>
      </c>
      <c r="L1210"/>
      <c r="M1210"/>
      <c r="N1210"/>
      <c r="O1210"/>
      <c r="P1210"/>
      <c r="Q1210"/>
      <c r="R1210"/>
      <c r="S1210"/>
      <c r="T1210"/>
      <c r="U1210"/>
      <c r="V1210"/>
      <c r="W1210"/>
      <c r="X1210"/>
      <c r="Y1210"/>
      <c r="Z1210"/>
      <c r="AA1210"/>
      <c r="AB1210"/>
      <c r="AC1210"/>
      <c r="AD1210"/>
    </row>
    <row r="1211" spans="1:30" s="10" customFormat="1" ht="45" customHeight="1">
      <c r="A1211" s="5"/>
      <c r="B1211" s="5"/>
      <c r="C1211" s="18">
        <v>1208</v>
      </c>
      <c r="D1211" s="19" t="s">
        <v>1303</v>
      </c>
      <c r="E1211" s="65" t="s">
        <v>1304</v>
      </c>
      <c r="F1211" s="65" t="s">
        <v>1317</v>
      </c>
      <c r="G1211" s="24" t="str">
        <f t="shared" si="18"/>
        <v>Hailakandi Rural Road Division</v>
      </c>
      <c r="H1211" s="60" t="s">
        <v>1318</v>
      </c>
      <c r="I1211" s="61">
        <v>1.5</v>
      </c>
      <c r="J1211" s="11"/>
      <c r="K1211" s="61">
        <v>22</v>
      </c>
      <c r="L1211"/>
      <c r="M1211"/>
      <c r="N1211"/>
      <c r="O1211"/>
      <c r="P1211"/>
      <c r="Q1211"/>
      <c r="R1211"/>
      <c r="S1211"/>
      <c r="T1211"/>
      <c r="U1211"/>
      <c r="V1211"/>
      <c r="W1211"/>
      <c r="X1211"/>
      <c r="Y1211"/>
      <c r="Z1211"/>
      <c r="AA1211"/>
      <c r="AB1211"/>
      <c r="AC1211"/>
      <c r="AD1211"/>
    </row>
    <row r="1212" spans="1:30" s="10" customFormat="1" ht="30" customHeight="1">
      <c r="A1212" s="5"/>
      <c r="B1212" s="5"/>
      <c r="C1212" s="18">
        <v>1209</v>
      </c>
      <c r="D1212" s="19" t="s">
        <v>1303</v>
      </c>
      <c r="E1212" s="65" t="s">
        <v>1304</v>
      </c>
      <c r="F1212" s="65" t="s">
        <v>1317</v>
      </c>
      <c r="G1212" s="24" t="str">
        <f t="shared" si="18"/>
        <v>Do</v>
      </c>
      <c r="H1212" s="60" t="s">
        <v>1319</v>
      </c>
      <c r="I1212" s="61">
        <v>1.8</v>
      </c>
      <c r="J1212" s="11"/>
      <c r="K1212" s="61">
        <v>32</v>
      </c>
      <c r="L1212"/>
      <c r="M1212"/>
      <c r="N1212"/>
      <c r="O1212"/>
      <c r="P1212"/>
      <c r="Q1212"/>
      <c r="R1212"/>
      <c r="S1212"/>
      <c r="T1212"/>
      <c r="U1212"/>
      <c r="V1212"/>
      <c r="W1212"/>
      <c r="X1212"/>
      <c r="Y1212"/>
      <c r="Z1212"/>
      <c r="AA1212"/>
      <c r="AB1212"/>
      <c r="AC1212"/>
      <c r="AD1212"/>
    </row>
    <row r="1213" spans="1:30" s="10" customFormat="1" ht="30" customHeight="1">
      <c r="A1213" s="5"/>
      <c r="B1213" s="5"/>
      <c r="C1213" s="18">
        <v>1210</v>
      </c>
      <c r="D1213" s="19" t="s">
        <v>1303</v>
      </c>
      <c r="E1213" s="65" t="s">
        <v>1304</v>
      </c>
      <c r="F1213" s="65" t="s">
        <v>1304</v>
      </c>
      <c r="G1213" s="24" t="str">
        <f t="shared" si="18"/>
        <v>Hailakandi Rural Rd Divn</v>
      </c>
      <c r="H1213" s="60" t="s">
        <v>1320</v>
      </c>
      <c r="I1213" s="61">
        <v>9.5</v>
      </c>
      <c r="J1213" s="11"/>
      <c r="K1213" s="61">
        <v>64</v>
      </c>
      <c r="L1213"/>
      <c r="M1213"/>
      <c r="N1213"/>
      <c r="O1213"/>
      <c r="P1213"/>
      <c r="Q1213"/>
      <c r="R1213"/>
      <c r="S1213"/>
      <c r="T1213"/>
      <c r="U1213"/>
      <c r="V1213"/>
      <c r="W1213"/>
      <c r="X1213"/>
      <c r="Y1213"/>
      <c r="Z1213"/>
      <c r="AA1213"/>
      <c r="AB1213"/>
      <c r="AC1213"/>
      <c r="AD1213"/>
    </row>
    <row r="1214" spans="1:30" s="10" customFormat="1" ht="30" customHeight="1">
      <c r="A1214" s="5"/>
      <c r="B1214" s="5"/>
      <c r="C1214" s="18">
        <v>1211</v>
      </c>
      <c r="D1214" s="19" t="s">
        <v>1303</v>
      </c>
      <c r="E1214" s="65" t="s">
        <v>1304</v>
      </c>
      <c r="F1214" s="65" t="s">
        <v>1304</v>
      </c>
      <c r="G1214" s="24" t="str">
        <f t="shared" si="18"/>
        <v>Do</v>
      </c>
      <c r="H1214" s="60" t="s">
        <v>1321</v>
      </c>
      <c r="I1214" s="61">
        <v>0.434</v>
      </c>
      <c r="J1214" s="11"/>
      <c r="K1214" s="61">
        <v>27</v>
      </c>
      <c r="L1214"/>
      <c r="M1214"/>
      <c r="N1214"/>
      <c r="O1214"/>
      <c r="P1214"/>
      <c r="Q1214"/>
      <c r="R1214"/>
      <c r="S1214"/>
      <c r="T1214"/>
      <c r="U1214"/>
      <c r="V1214"/>
      <c r="W1214"/>
      <c r="X1214"/>
      <c r="Y1214"/>
      <c r="Z1214"/>
      <c r="AA1214"/>
      <c r="AB1214"/>
      <c r="AC1214"/>
      <c r="AD1214"/>
    </row>
    <row r="1215" spans="1:30" s="10" customFormat="1" ht="30" customHeight="1">
      <c r="A1215" s="5"/>
      <c r="B1215" s="5"/>
      <c r="C1215" s="18">
        <v>1212</v>
      </c>
      <c r="D1215" s="19" t="s">
        <v>1303</v>
      </c>
      <c r="E1215" s="65" t="s">
        <v>1304</v>
      </c>
      <c r="F1215" s="65" t="s">
        <v>1304</v>
      </c>
      <c r="G1215" s="24" t="str">
        <f t="shared" si="18"/>
        <v>Do</v>
      </c>
      <c r="H1215" s="60" t="s">
        <v>1322</v>
      </c>
      <c r="I1215" s="61">
        <v>1.2</v>
      </c>
      <c r="J1215" s="11"/>
      <c r="K1215" s="61">
        <v>90</v>
      </c>
      <c r="L1215"/>
      <c r="M1215"/>
      <c r="N1215"/>
      <c r="O1215"/>
      <c r="P1215"/>
      <c r="Q1215"/>
      <c r="R1215"/>
      <c r="S1215"/>
      <c r="T1215"/>
      <c r="U1215"/>
      <c r="V1215"/>
      <c r="W1215"/>
      <c r="X1215"/>
      <c r="Y1215"/>
      <c r="Z1215"/>
      <c r="AA1215"/>
      <c r="AB1215"/>
      <c r="AC1215"/>
      <c r="AD1215"/>
    </row>
    <row r="1216" spans="1:30" s="10" customFormat="1" ht="30" customHeight="1">
      <c r="A1216" s="5"/>
      <c r="B1216" s="5"/>
      <c r="C1216" s="18">
        <v>1213</v>
      </c>
      <c r="D1216" s="19" t="s">
        <v>1303</v>
      </c>
      <c r="E1216" s="65" t="s">
        <v>1304</v>
      </c>
      <c r="F1216" s="65" t="s">
        <v>1304</v>
      </c>
      <c r="G1216" s="24" t="str">
        <f t="shared" si="18"/>
        <v>Do</v>
      </c>
      <c r="H1216" s="60" t="s">
        <v>1323</v>
      </c>
      <c r="I1216" s="61">
        <v>1.1000000000000001</v>
      </c>
      <c r="J1216" s="11"/>
      <c r="K1216" s="61">
        <v>90</v>
      </c>
      <c r="L1216"/>
      <c r="M1216"/>
      <c r="N1216"/>
      <c r="O1216"/>
      <c r="P1216"/>
      <c r="Q1216"/>
      <c r="R1216"/>
      <c r="S1216"/>
      <c r="T1216"/>
      <c r="U1216"/>
      <c r="V1216"/>
      <c r="W1216"/>
      <c r="X1216"/>
      <c r="Y1216"/>
      <c r="Z1216"/>
      <c r="AA1216"/>
      <c r="AB1216"/>
      <c r="AC1216"/>
      <c r="AD1216"/>
    </row>
    <row r="1217" spans="1:30" s="10" customFormat="1" ht="30" customHeight="1">
      <c r="A1217" s="5"/>
      <c r="B1217" s="5"/>
      <c r="C1217" s="18">
        <v>1214</v>
      </c>
      <c r="D1217" s="19" t="s">
        <v>1303</v>
      </c>
      <c r="E1217" s="65" t="s">
        <v>1304</v>
      </c>
      <c r="F1217" s="65" t="s">
        <v>1304</v>
      </c>
      <c r="G1217" s="24" t="str">
        <f t="shared" si="18"/>
        <v>Do</v>
      </c>
      <c r="H1217" s="60" t="s">
        <v>1324</v>
      </c>
      <c r="I1217" s="61">
        <v>0.6</v>
      </c>
      <c r="J1217" s="11"/>
      <c r="K1217" s="61">
        <v>20</v>
      </c>
      <c r="L1217"/>
      <c r="M1217"/>
      <c r="N1217"/>
      <c r="O1217"/>
      <c r="P1217"/>
      <c r="Q1217"/>
      <c r="R1217"/>
      <c r="S1217"/>
      <c r="T1217"/>
      <c r="U1217"/>
      <c r="V1217"/>
      <c r="W1217"/>
      <c r="X1217"/>
      <c r="Y1217"/>
      <c r="Z1217"/>
      <c r="AA1217"/>
      <c r="AB1217"/>
      <c r="AC1217"/>
      <c r="AD1217"/>
    </row>
    <row r="1218" spans="1:30" s="10" customFormat="1" ht="30" customHeight="1">
      <c r="A1218" s="5"/>
      <c r="B1218" s="5"/>
      <c r="C1218" s="18">
        <v>1215</v>
      </c>
      <c r="D1218" s="19" t="s">
        <v>1303</v>
      </c>
      <c r="E1218" s="65" t="s">
        <v>1304</v>
      </c>
      <c r="F1218" s="65" t="s">
        <v>1304</v>
      </c>
      <c r="G1218" s="24" t="str">
        <f t="shared" si="18"/>
        <v>Do</v>
      </c>
      <c r="H1218" s="60" t="s">
        <v>1325</v>
      </c>
      <c r="I1218" s="61">
        <v>0.36</v>
      </c>
      <c r="J1218" s="11"/>
      <c r="K1218" s="61">
        <v>30</v>
      </c>
      <c r="L1218"/>
      <c r="M1218"/>
      <c r="N1218"/>
      <c r="O1218"/>
      <c r="P1218"/>
      <c r="Q1218"/>
      <c r="R1218"/>
      <c r="S1218"/>
      <c r="T1218"/>
      <c r="U1218"/>
      <c r="V1218"/>
      <c r="W1218"/>
      <c r="X1218"/>
      <c r="Y1218"/>
      <c r="Z1218"/>
      <c r="AA1218"/>
      <c r="AB1218"/>
      <c r="AC1218"/>
      <c r="AD1218"/>
    </row>
    <row r="1219" spans="1:30" s="10" customFormat="1" ht="30" customHeight="1">
      <c r="A1219" s="5"/>
      <c r="B1219" s="5"/>
      <c r="C1219" s="18">
        <v>1216</v>
      </c>
      <c r="D1219" s="19" t="s">
        <v>1303</v>
      </c>
      <c r="E1219" s="65" t="s">
        <v>1304</v>
      </c>
      <c r="F1219" s="65" t="s">
        <v>1304</v>
      </c>
      <c r="G1219" s="24" t="str">
        <f t="shared" si="18"/>
        <v>Do</v>
      </c>
      <c r="H1219" s="60" t="s">
        <v>1326</v>
      </c>
      <c r="I1219" s="61">
        <v>0.85</v>
      </c>
      <c r="J1219" s="11"/>
      <c r="K1219" s="61">
        <v>55</v>
      </c>
      <c r="L1219"/>
      <c r="M1219"/>
      <c r="N1219"/>
      <c r="O1219"/>
      <c r="P1219"/>
      <c r="Q1219"/>
      <c r="R1219"/>
      <c r="S1219"/>
      <c r="T1219"/>
      <c r="U1219"/>
      <c r="V1219"/>
      <c r="W1219"/>
      <c r="X1219"/>
      <c r="Y1219"/>
      <c r="Z1219"/>
      <c r="AA1219"/>
      <c r="AB1219"/>
      <c r="AC1219"/>
      <c r="AD1219"/>
    </row>
    <row r="1220" spans="1:30" s="10" customFormat="1" ht="45" customHeight="1">
      <c r="A1220" s="5"/>
      <c r="B1220" s="5"/>
      <c r="C1220" s="18">
        <v>1217</v>
      </c>
      <c r="D1220" s="19" t="s">
        <v>1303</v>
      </c>
      <c r="E1220" s="65" t="s">
        <v>1304</v>
      </c>
      <c r="F1220" s="65" t="s">
        <v>1304</v>
      </c>
      <c r="G1220" s="24" t="str">
        <f t="shared" si="18"/>
        <v>Do</v>
      </c>
      <c r="H1220" s="60" t="s">
        <v>1327</v>
      </c>
      <c r="I1220" s="61">
        <v>9</v>
      </c>
      <c r="J1220" s="11"/>
      <c r="K1220" s="61">
        <v>70</v>
      </c>
      <c r="L1220"/>
      <c r="M1220"/>
      <c r="N1220"/>
      <c r="O1220"/>
      <c r="P1220"/>
      <c r="Q1220"/>
      <c r="R1220"/>
      <c r="S1220"/>
      <c r="T1220"/>
      <c r="U1220"/>
      <c r="V1220"/>
      <c r="W1220"/>
      <c r="X1220"/>
      <c r="Y1220"/>
      <c r="Z1220"/>
      <c r="AA1220"/>
      <c r="AB1220"/>
      <c r="AC1220"/>
      <c r="AD1220"/>
    </row>
    <row r="1221" spans="1:30" s="10" customFormat="1" ht="30" customHeight="1">
      <c r="A1221" s="5"/>
      <c r="B1221" s="5"/>
      <c r="C1221" s="18">
        <v>1218</v>
      </c>
      <c r="D1221" s="19" t="s">
        <v>1303</v>
      </c>
      <c r="E1221" s="65" t="s">
        <v>1304</v>
      </c>
      <c r="F1221" s="65" t="s">
        <v>1304</v>
      </c>
      <c r="G1221" s="24" t="str">
        <f t="shared" si="18"/>
        <v>Do</v>
      </c>
      <c r="H1221" s="60" t="s">
        <v>1328</v>
      </c>
      <c r="I1221" s="61">
        <v>1.2</v>
      </c>
      <c r="J1221" s="11"/>
      <c r="K1221" s="61">
        <v>15</v>
      </c>
      <c r="L1221"/>
      <c r="M1221"/>
      <c r="N1221"/>
      <c r="O1221"/>
      <c r="P1221"/>
      <c r="Q1221"/>
      <c r="R1221"/>
      <c r="S1221"/>
      <c r="T1221"/>
      <c r="U1221"/>
      <c r="V1221"/>
      <c r="W1221"/>
      <c r="X1221"/>
      <c r="Y1221"/>
      <c r="Z1221"/>
      <c r="AA1221"/>
      <c r="AB1221"/>
      <c r="AC1221"/>
      <c r="AD1221"/>
    </row>
    <row r="1222" spans="1:30" s="10" customFormat="1" ht="45" customHeight="1">
      <c r="A1222" s="5"/>
      <c r="B1222" s="5"/>
      <c r="C1222" s="18">
        <v>1219</v>
      </c>
      <c r="D1222" s="19" t="s">
        <v>1303</v>
      </c>
      <c r="E1222" s="65" t="s">
        <v>1329</v>
      </c>
      <c r="F1222" s="65" t="s">
        <v>1329</v>
      </c>
      <c r="G1222" s="24" t="str">
        <f t="shared" si="18"/>
        <v>Hailakandi RR Division</v>
      </c>
      <c r="H1222" s="60" t="s">
        <v>1330</v>
      </c>
      <c r="I1222" s="61">
        <v>4</v>
      </c>
      <c r="J1222" s="11"/>
      <c r="K1222" s="61">
        <v>22</v>
      </c>
      <c r="L1222"/>
      <c r="M1222"/>
      <c r="N1222"/>
      <c r="O1222"/>
      <c r="P1222"/>
      <c r="Q1222"/>
      <c r="R1222"/>
      <c r="S1222"/>
      <c r="T1222"/>
      <c r="U1222"/>
      <c r="V1222"/>
      <c r="W1222"/>
      <c r="X1222"/>
      <c r="Y1222"/>
      <c r="Z1222"/>
      <c r="AA1222"/>
      <c r="AB1222"/>
      <c r="AC1222"/>
      <c r="AD1222"/>
    </row>
    <row r="1223" spans="1:30" s="10" customFormat="1" ht="75" customHeight="1">
      <c r="A1223" s="5"/>
      <c r="B1223" s="5"/>
      <c r="C1223" s="18">
        <v>1220</v>
      </c>
      <c r="D1223" s="19" t="s">
        <v>1303</v>
      </c>
      <c r="E1223" s="65" t="s">
        <v>1304</v>
      </c>
      <c r="F1223" s="65" t="s">
        <v>1304</v>
      </c>
      <c r="G1223" s="24" t="str">
        <f t="shared" si="18"/>
        <v>Hailakandi Rural Rd Divn</v>
      </c>
      <c r="H1223" s="60" t="s">
        <v>1331</v>
      </c>
      <c r="I1223" s="61">
        <v>1.5</v>
      </c>
      <c r="J1223" s="11"/>
      <c r="K1223" s="61">
        <v>44.19</v>
      </c>
      <c r="L1223"/>
      <c r="M1223"/>
      <c r="N1223"/>
      <c r="O1223"/>
      <c r="P1223"/>
      <c r="Q1223"/>
      <c r="R1223"/>
      <c r="S1223"/>
      <c r="T1223"/>
      <c r="U1223"/>
      <c r="V1223"/>
      <c r="W1223"/>
      <c r="X1223"/>
      <c r="Y1223"/>
      <c r="Z1223"/>
      <c r="AA1223"/>
      <c r="AB1223"/>
      <c r="AC1223"/>
      <c r="AD1223"/>
    </row>
    <row r="1224" spans="1:30" s="10" customFormat="1" ht="30.75" customHeight="1">
      <c r="A1224" s="5"/>
      <c r="B1224" s="5"/>
      <c r="C1224" s="18">
        <v>1221</v>
      </c>
      <c r="D1224" s="19" t="s">
        <v>1303</v>
      </c>
      <c r="E1224" s="65" t="s">
        <v>1329</v>
      </c>
      <c r="F1224" s="65" t="s">
        <v>1329</v>
      </c>
      <c r="G1224" s="24" t="str">
        <f t="shared" si="18"/>
        <v>Hailakandi RR Division</v>
      </c>
      <c r="H1224" s="60" t="s">
        <v>1332</v>
      </c>
      <c r="I1224" s="61">
        <v>0</v>
      </c>
      <c r="J1224" s="11"/>
      <c r="K1224" s="61">
        <v>10</v>
      </c>
      <c r="L1224"/>
      <c r="M1224"/>
      <c r="N1224"/>
      <c r="O1224"/>
      <c r="P1224"/>
      <c r="Q1224"/>
      <c r="R1224"/>
      <c r="S1224"/>
      <c r="T1224"/>
      <c r="U1224"/>
      <c r="V1224"/>
      <c r="W1224"/>
      <c r="X1224"/>
      <c r="Y1224"/>
      <c r="Z1224"/>
      <c r="AA1224"/>
      <c r="AB1224"/>
      <c r="AC1224"/>
      <c r="AD1224"/>
    </row>
    <row r="1225" spans="1:30" s="10" customFormat="1" ht="45" customHeight="1">
      <c r="A1225" s="5"/>
      <c r="B1225" s="5"/>
      <c r="C1225" s="18">
        <v>1222</v>
      </c>
      <c r="D1225" s="19" t="s">
        <v>721</v>
      </c>
      <c r="E1225" s="65" t="s">
        <v>1315</v>
      </c>
      <c r="F1225" s="65" t="s">
        <v>1315</v>
      </c>
      <c r="G1225" s="24" t="str">
        <f t="shared" si="18"/>
        <v>Karimganj State Rd Divn</v>
      </c>
      <c r="H1225" s="60" t="s">
        <v>1333</v>
      </c>
      <c r="I1225" s="61">
        <v>4</v>
      </c>
      <c r="J1225" s="11"/>
      <c r="K1225" s="61">
        <v>50</v>
      </c>
      <c r="L1225"/>
      <c r="M1225"/>
      <c r="N1225"/>
      <c r="O1225"/>
      <c r="P1225"/>
      <c r="Q1225"/>
      <c r="R1225"/>
      <c r="S1225"/>
      <c r="T1225"/>
      <c r="U1225"/>
      <c r="V1225"/>
      <c r="W1225"/>
      <c r="X1225"/>
      <c r="Y1225"/>
      <c r="Z1225"/>
      <c r="AA1225"/>
      <c r="AB1225"/>
      <c r="AC1225"/>
      <c r="AD1225"/>
    </row>
    <row r="1226" spans="1:30" s="10" customFormat="1" ht="45" customHeight="1">
      <c r="A1226" s="5"/>
      <c r="B1226" s="5"/>
      <c r="C1226" s="18">
        <v>1223</v>
      </c>
      <c r="D1226" s="19" t="s">
        <v>721</v>
      </c>
      <c r="E1226" s="65" t="s">
        <v>1315</v>
      </c>
      <c r="F1226" s="65" t="s">
        <v>1315</v>
      </c>
      <c r="G1226" s="24" t="str">
        <f t="shared" ref="G1226:G1289" si="19">IF(F1226=F1225,"Do",F1226)</f>
        <v>Do</v>
      </c>
      <c r="H1226" s="60" t="s">
        <v>1334</v>
      </c>
      <c r="I1226" s="61">
        <v>12</v>
      </c>
      <c r="J1226" s="11"/>
      <c r="K1226" s="61">
        <v>50</v>
      </c>
      <c r="L1226"/>
      <c r="M1226"/>
      <c r="N1226"/>
      <c r="O1226"/>
      <c r="P1226"/>
      <c r="Q1226"/>
      <c r="R1226"/>
      <c r="S1226"/>
      <c r="T1226"/>
      <c r="U1226"/>
      <c r="V1226"/>
      <c r="W1226"/>
      <c r="X1226"/>
      <c r="Y1226"/>
      <c r="Z1226"/>
      <c r="AA1226"/>
      <c r="AB1226"/>
      <c r="AC1226"/>
      <c r="AD1226"/>
    </row>
    <row r="1227" spans="1:30" s="10" customFormat="1" ht="45" customHeight="1">
      <c r="A1227" s="5"/>
      <c r="B1227" s="5"/>
      <c r="C1227" s="18">
        <v>1224</v>
      </c>
      <c r="D1227" s="19" t="s">
        <v>721</v>
      </c>
      <c r="E1227" s="65" t="s">
        <v>1315</v>
      </c>
      <c r="F1227" s="65" t="s">
        <v>1315</v>
      </c>
      <c r="G1227" s="24" t="str">
        <f t="shared" si="19"/>
        <v>Do</v>
      </c>
      <c r="H1227" s="60" t="s">
        <v>1335</v>
      </c>
      <c r="I1227" s="61">
        <v>4</v>
      </c>
      <c r="J1227" s="11"/>
      <c r="K1227" s="61">
        <v>50</v>
      </c>
      <c r="L1227"/>
      <c r="M1227"/>
      <c r="N1227"/>
      <c r="O1227"/>
      <c r="P1227"/>
      <c r="Q1227"/>
      <c r="R1227"/>
      <c r="S1227"/>
      <c r="T1227"/>
      <c r="U1227"/>
      <c r="V1227"/>
      <c r="W1227"/>
      <c r="X1227"/>
      <c r="Y1227"/>
      <c r="Z1227"/>
      <c r="AA1227"/>
      <c r="AB1227"/>
      <c r="AC1227"/>
      <c r="AD1227"/>
    </row>
    <row r="1228" spans="1:30" s="10" customFormat="1" ht="30" customHeight="1">
      <c r="A1228" s="5"/>
      <c r="B1228" s="5"/>
      <c r="C1228" s="18">
        <v>1225</v>
      </c>
      <c r="D1228" s="19" t="s">
        <v>1303</v>
      </c>
      <c r="E1228" s="65" t="s">
        <v>1304</v>
      </c>
      <c r="F1228" s="65" t="s">
        <v>1304</v>
      </c>
      <c r="G1228" s="24" t="str">
        <f t="shared" si="19"/>
        <v>Hailakandi Rural Rd Divn</v>
      </c>
      <c r="H1228" s="60" t="s">
        <v>1336</v>
      </c>
      <c r="I1228" s="61">
        <v>2.4</v>
      </c>
      <c r="J1228" s="11"/>
      <c r="K1228" s="61">
        <v>199.97</v>
      </c>
      <c r="L1228"/>
      <c r="M1228"/>
      <c r="N1228"/>
      <c r="O1228"/>
      <c r="P1228"/>
      <c r="Q1228"/>
      <c r="R1228"/>
      <c r="S1228"/>
      <c r="T1228"/>
      <c r="U1228"/>
      <c r="V1228"/>
      <c r="W1228"/>
      <c r="X1228"/>
      <c r="Y1228"/>
      <c r="Z1228"/>
      <c r="AA1228"/>
      <c r="AB1228"/>
      <c r="AC1228"/>
      <c r="AD1228"/>
    </row>
    <row r="1229" spans="1:30" s="10" customFormat="1" ht="45" customHeight="1">
      <c r="A1229" s="5"/>
      <c r="B1229" s="5"/>
      <c r="C1229" s="18">
        <v>1226</v>
      </c>
      <c r="D1229" s="19" t="s">
        <v>1303</v>
      </c>
      <c r="E1229" s="65" t="s">
        <v>1304</v>
      </c>
      <c r="F1229" s="65" t="s">
        <v>1304</v>
      </c>
      <c r="G1229" s="24" t="str">
        <f t="shared" si="19"/>
        <v>Do</v>
      </c>
      <c r="H1229" s="60" t="s">
        <v>1337</v>
      </c>
      <c r="I1229" s="61">
        <v>0.79</v>
      </c>
      <c r="J1229" s="11"/>
      <c r="K1229" s="61">
        <v>108.84</v>
      </c>
      <c r="L1229"/>
      <c r="M1229"/>
      <c r="N1229"/>
      <c r="O1229"/>
      <c r="P1229"/>
      <c r="Q1229"/>
      <c r="R1229"/>
      <c r="S1229"/>
      <c r="T1229"/>
      <c r="U1229"/>
      <c r="V1229"/>
      <c r="W1229"/>
      <c r="X1229"/>
      <c r="Y1229"/>
      <c r="Z1229"/>
      <c r="AA1229"/>
      <c r="AB1229"/>
      <c r="AC1229"/>
      <c r="AD1229"/>
    </row>
    <row r="1230" spans="1:30" s="10" customFormat="1" ht="45" customHeight="1">
      <c r="A1230" s="5"/>
      <c r="B1230" s="5"/>
      <c r="C1230" s="18">
        <v>1227</v>
      </c>
      <c r="D1230" s="19" t="s">
        <v>721</v>
      </c>
      <c r="E1230" s="86" t="s">
        <v>722</v>
      </c>
      <c r="F1230" s="86" t="s">
        <v>722</v>
      </c>
      <c r="G1230" s="24" t="str">
        <f t="shared" si="19"/>
        <v>Karimganj Rural Rd Divn</v>
      </c>
      <c r="H1230" s="60" t="s">
        <v>1338</v>
      </c>
      <c r="I1230" s="101">
        <v>0.105</v>
      </c>
      <c r="J1230" s="11"/>
      <c r="K1230" s="71">
        <v>19.23</v>
      </c>
      <c r="L1230"/>
      <c r="M1230"/>
      <c r="N1230"/>
      <c r="O1230"/>
      <c r="P1230"/>
      <c r="Q1230"/>
      <c r="R1230"/>
      <c r="S1230"/>
      <c r="T1230"/>
      <c r="U1230"/>
      <c r="V1230"/>
      <c r="W1230"/>
      <c r="X1230"/>
      <c r="Y1230"/>
      <c r="Z1230"/>
      <c r="AA1230"/>
      <c r="AB1230"/>
      <c r="AC1230"/>
      <c r="AD1230"/>
    </row>
    <row r="1231" spans="1:30" s="10" customFormat="1" ht="45" customHeight="1">
      <c r="A1231" s="5"/>
      <c r="B1231" s="5"/>
      <c r="C1231" s="18">
        <v>1228</v>
      </c>
      <c r="D1231" s="19" t="s">
        <v>721</v>
      </c>
      <c r="E1231" s="86" t="s">
        <v>722</v>
      </c>
      <c r="F1231" s="86" t="s">
        <v>722</v>
      </c>
      <c r="G1231" s="24" t="str">
        <f t="shared" si="19"/>
        <v>Do</v>
      </c>
      <c r="H1231" s="60" t="s">
        <v>1339</v>
      </c>
      <c r="I1231" s="101">
        <v>0.7</v>
      </c>
      <c r="J1231" s="11"/>
      <c r="K1231" s="71">
        <v>41</v>
      </c>
      <c r="L1231"/>
      <c r="M1231"/>
      <c r="N1231"/>
      <c r="O1231"/>
      <c r="P1231"/>
      <c r="Q1231"/>
      <c r="R1231"/>
      <c r="S1231"/>
      <c r="T1231"/>
      <c r="U1231"/>
      <c r="V1231"/>
      <c r="W1231"/>
      <c r="X1231"/>
      <c r="Y1231"/>
      <c r="Z1231"/>
      <c r="AA1231"/>
      <c r="AB1231"/>
      <c r="AC1231"/>
      <c r="AD1231"/>
    </row>
    <row r="1232" spans="1:30" s="10" customFormat="1" ht="45" customHeight="1">
      <c r="A1232" s="5"/>
      <c r="B1232" s="5"/>
      <c r="C1232" s="18">
        <v>1229</v>
      </c>
      <c r="D1232" s="19" t="s">
        <v>721</v>
      </c>
      <c r="E1232" s="86" t="s">
        <v>722</v>
      </c>
      <c r="F1232" s="86" t="s">
        <v>722</v>
      </c>
      <c r="G1232" s="24" t="str">
        <f t="shared" si="19"/>
        <v>Do</v>
      </c>
      <c r="H1232" s="60" t="s">
        <v>1340</v>
      </c>
      <c r="I1232" s="101">
        <f>9.6-7.9</f>
        <v>1.6999999999999993</v>
      </c>
      <c r="J1232" s="11"/>
      <c r="K1232" s="71">
        <v>98</v>
      </c>
      <c r="L1232"/>
      <c r="M1232"/>
      <c r="N1232"/>
      <c r="O1232"/>
      <c r="P1232"/>
      <c r="Q1232"/>
      <c r="R1232"/>
      <c r="S1232"/>
      <c r="T1232"/>
      <c r="U1232"/>
      <c r="V1232"/>
      <c r="W1232"/>
      <c r="X1232"/>
      <c r="Y1232"/>
      <c r="Z1232"/>
      <c r="AA1232"/>
      <c r="AB1232"/>
      <c r="AC1232"/>
      <c r="AD1232"/>
    </row>
    <row r="1233" spans="1:30" s="10" customFormat="1" ht="45" customHeight="1">
      <c r="A1233" s="5"/>
      <c r="B1233" s="5"/>
      <c r="C1233" s="18">
        <v>1230</v>
      </c>
      <c r="D1233" s="19" t="s">
        <v>721</v>
      </c>
      <c r="E1233" s="86" t="s">
        <v>722</v>
      </c>
      <c r="F1233" s="86" t="s">
        <v>722</v>
      </c>
      <c r="G1233" s="24" t="str">
        <f t="shared" si="19"/>
        <v>Do</v>
      </c>
      <c r="H1233" s="60" t="s">
        <v>1341</v>
      </c>
      <c r="I1233" s="101">
        <v>2.1</v>
      </c>
      <c r="J1233" s="11"/>
      <c r="K1233" s="71">
        <v>50</v>
      </c>
      <c r="L1233"/>
      <c r="M1233"/>
      <c r="N1233"/>
      <c r="O1233"/>
      <c r="P1233"/>
      <c r="Q1233"/>
      <c r="R1233"/>
      <c r="S1233"/>
      <c r="T1233"/>
      <c r="U1233"/>
      <c r="V1233"/>
      <c r="W1233"/>
      <c r="X1233"/>
      <c r="Y1233"/>
      <c r="Z1233"/>
      <c r="AA1233"/>
      <c r="AB1233"/>
      <c r="AC1233"/>
      <c r="AD1233"/>
    </row>
    <row r="1234" spans="1:30" s="10" customFormat="1" ht="45" customHeight="1">
      <c r="A1234" s="5"/>
      <c r="B1234" s="5"/>
      <c r="C1234" s="18">
        <v>1231</v>
      </c>
      <c r="D1234" s="19" t="s">
        <v>721</v>
      </c>
      <c r="E1234" s="86" t="s">
        <v>722</v>
      </c>
      <c r="F1234" s="86" t="s">
        <v>722</v>
      </c>
      <c r="G1234" s="24" t="str">
        <f t="shared" si="19"/>
        <v>Do</v>
      </c>
      <c r="H1234" s="60" t="s">
        <v>1342</v>
      </c>
      <c r="I1234" s="101">
        <v>0.6</v>
      </c>
      <c r="J1234" s="11"/>
      <c r="K1234" s="71">
        <v>33</v>
      </c>
      <c r="L1234"/>
      <c r="M1234"/>
      <c r="N1234"/>
      <c r="O1234"/>
      <c r="P1234"/>
      <c r="Q1234"/>
      <c r="R1234"/>
      <c r="S1234"/>
      <c r="T1234"/>
      <c r="U1234"/>
      <c r="V1234"/>
      <c r="W1234"/>
      <c r="X1234"/>
      <c r="Y1234"/>
      <c r="Z1234"/>
      <c r="AA1234"/>
      <c r="AB1234"/>
      <c r="AC1234"/>
      <c r="AD1234"/>
    </row>
    <row r="1235" spans="1:30" s="10" customFormat="1" ht="45" customHeight="1">
      <c r="A1235" s="5"/>
      <c r="B1235" s="5"/>
      <c r="C1235" s="18">
        <v>1232</v>
      </c>
      <c r="D1235" s="19" t="s">
        <v>721</v>
      </c>
      <c r="E1235" s="86" t="s">
        <v>722</v>
      </c>
      <c r="F1235" s="86" t="s">
        <v>722</v>
      </c>
      <c r="G1235" s="24" t="str">
        <f t="shared" si="19"/>
        <v>Do</v>
      </c>
      <c r="H1235" s="60" t="s">
        <v>1343</v>
      </c>
      <c r="I1235" s="101">
        <v>1.25</v>
      </c>
      <c r="J1235" s="11"/>
      <c r="K1235" s="71">
        <v>36.630000000000003</v>
      </c>
      <c r="L1235"/>
      <c r="M1235"/>
      <c r="N1235"/>
      <c r="O1235"/>
      <c r="P1235"/>
      <c r="Q1235"/>
      <c r="R1235"/>
      <c r="S1235"/>
      <c r="T1235"/>
      <c r="U1235"/>
      <c r="V1235"/>
      <c r="W1235"/>
      <c r="X1235"/>
      <c r="Y1235"/>
      <c r="Z1235"/>
      <c r="AA1235"/>
      <c r="AB1235"/>
      <c r="AC1235"/>
      <c r="AD1235"/>
    </row>
    <row r="1236" spans="1:30" s="10" customFormat="1" ht="45" customHeight="1">
      <c r="A1236" s="5"/>
      <c r="B1236" s="5"/>
      <c r="C1236" s="18">
        <v>1233</v>
      </c>
      <c r="D1236" s="19" t="s">
        <v>721</v>
      </c>
      <c r="E1236" s="86" t="s">
        <v>722</v>
      </c>
      <c r="F1236" s="86" t="s">
        <v>722</v>
      </c>
      <c r="G1236" s="24" t="str">
        <f t="shared" si="19"/>
        <v>Do</v>
      </c>
      <c r="H1236" s="60" t="s">
        <v>1344</v>
      </c>
      <c r="I1236" s="101">
        <v>0.9</v>
      </c>
      <c r="J1236" s="11"/>
      <c r="K1236" s="71">
        <v>50</v>
      </c>
      <c r="L1236"/>
      <c r="M1236"/>
      <c r="N1236"/>
      <c r="O1236"/>
      <c r="P1236"/>
      <c r="Q1236"/>
      <c r="R1236"/>
      <c r="S1236"/>
      <c r="T1236"/>
      <c r="U1236"/>
      <c r="V1236"/>
      <c r="W1236"/>
      <c r="X1236"/>
      <c r="Y1236"/>
      <c r="Z1236"/>
      <c r="AA1236"/>
      <c r="AB1236"/>
      <c r="AC1236"/>
      <c r="AD1236"/>
    </row>
    <row r="1237" spans="1:30" s="10" customFormat="1" ht="45" customHeight="1">
      <c r="A1237" s="5"/>
      <c r="B1237" s="5"/>
      <c r="C1237" s="18">
        <v>1234</v>
      </c>
      <c r="D1237" s="19" t="s">
        <v>721</v>
      </c>
      <c r="E1237" s="86" t="s">
        <v>722</v>
      </c>
      <c r="F1237" s="86" t="s">
        <v>722</v>
      </c>
      <c r="G1237" s="24" t="str">
        <f t="shared" si="19"/>
        <v>Do</v>
      </c>
      <c r="H1237" s="60" t="s">
        <v>1345</v>
      </c>
      <c r="I1237" s="101">
        <f>2.1-0.9</f>
        <v>1.2000000000000002</v>
      </c>
      <c r="J1237" s="11"/>
      <c r="K1237" s="71">
        <v>72</v>
      </c>
      <c r="L1237"/>
      <c r="M1237"/>
      <c r="N1237"/>
      <c r="O1237"/>
      <c r="P1237"/>
      <c r="Q1237"/>
      <c r="R1237"/>
      <c r="S1237"/>
      <c r="T1237"/>
      <c r="U1237"/>
      <c r="V1237"/>
      <c r="W1237"/>
      <c r="X1237"/>
      <c r="Y1237"/>
      <c r="Z1237"/>
      <c r="AA1237"/>
      <c r="AB1237"/>
      <c r="AC1237"/>
      <c r="AD1237"/>
    </row>
    <row r="1238" spans="1:30" s="10" customFormat="1" ht="45" customHeight="1">
      <c r="A1238" s="5"/>
      <c r="B1238" s="5"/>
      <c r="C1238" s="18">
        <v>1235</v>
      </c>
      <c r="D1238" s="19" t="s">
        <v>721</v>
      </c>
      <c r="E1238" s="86" t="s">
        <v>722</v>
      </c>
      <c r="F1238" s="86" t="s">
        <v>722</v>
      </c>
      <c r="G1238" s="24" t="str">
        <f t="shared" si="19"/>
        <v>Do</v>
      </c>
      <c r="H1238" s="60" t="s">
        <v>1346</v>
      </c>
      <c r="I1238" s="101">
        <v>0.3</v>
      </c>
      <c r="J1238" s="11"/>
      <c r="K1238" s="71">
        <v>16.100000000000001</v>
      </c>
      <c r="L1238"/>
      <c r="M1238"/>
      <c r="N1238"/>
      <c r="O1238"/>
      <c r="P1238"/>
      <c r="Q1238"/>
      <c r="R1238"/>
      <c r="S1238"/>
      <c r="T1238"/>
      <c r="U1238"/>
      <c r="V1238"/>
      <c r="W1238"/>
      <c r="X1238"/>
      <c r="Y1238"/>
      <c r="Z1238"/>
      <c r="AA1238"/>
      <c r="AB1238"/>
      <c r="AC1238"/>
      <c r="AD1238"/>
    </row>
    <row r="1239" spans="1:30" s="10" customFormat="1" ht="30" customHeight="1">
      <c r="A1239" s="5"/>
      <c r="B1239" s="5"/>
      <c r="C1239" s="18">
        <v>1236</v>
      </c>
      <c r="D1239" s="19" t="s">
        <v>721</v>
      </c>
      <c r="E1239" s="86" t="s">
        <v>722</v>
      </c>
      <c r="F1239" s="86" t="s">
        <v>722</v>
      </c>
      <c r="G1239" s="24" t="str">
        <f t="shared" si="19"/>
        <v>Do</v>
      </c>
      <c r="H1239" s="60" t="s">
        <v>1347</v>
      </c>
      <c r="I1239" s="101">
        <v>0.5</v>
      </c>
      <c r="J1239" s="11"/>
      <c r="K1239" s="71">
        <v>30</v>
      </c>
      <c r="L1239"/>
      <c r="M1239"/>
      <c r="N1239"/>
      <c r="O1239"/>
      <c r="P1239"/>
      <c r="Q1239"/>
      <c r="R1239"/>
      <c r="S1239"/>
      <c r="T1239"/>
      <c r="U1239"/>
      <c r="V1239"/>
      <c r="W1239"/>
      <c r="X1239"/>
      <c r="Y1239"/>
      <c r="Z1239"/>
      <c r="AA1239"/>
      <c r="AB1239"/>
      <c r="AC1239"/>
      <c r="AD1239"/>
    </row>
    <row r="1240" spans="1:30" s="10" customFormat="1" ht="45" customHeight="1">
      <c r="A1240" s="5"/>
      <c r="B1240" s="5"/>
      <c r="C1240" s="18">
        <v>1237</v>
      </c>
      <c r="D1240" s="19" t="s">
        <v>721</v>
      </c>
      <c r="E1240" s="86" t="s">
        <v>722</v>
      </c>
      <c r="F1240" s="86" t="s">
        <v>722</v>
      </c>
      <c r="G1240" s="24" t="str">
        <f t="shared" si="19"/>
        <v>Do</v>
      </c>
      <c r="H1240" s="60" t="s">
        <v>1348</v>
      </c>
      <c r="I1240" s="101">
        <v>0</v>
      </c>
      <c r="J1240" s="11">
        <v>1</v>
      </c>
      <c r="K1240" s="71">
        <v>55</v>
      </c>
      <c r="L1240"/>
      <c r="M1240"/>
      <c r="N1240"/>
      <c r="O1240"/>
      <c r="P1240"/>
      <c r="Q1240"/>
      <c r="R1240"/>
      <c r="S1240"/>
      <c r="T1240"/>
      <c r="U1240"/>
      <c r="V1240"/>
      <c r="W1240"/>
      <c r="X1240"/>
      <c r="Y1240"/>
      <c r="Z1240"/>
      <c r="AA1240"/>
      <c r="AB1240"/>
      <c r="AC1240"/>
      <c r="AD1240"/>
    </row>
    <row r="1241" spans="1:30" s="10" customFormat="1" ht="60" customHeight="1">
      <c r="A1241" s="5"/>
      <c r="B1241" s="5"/>
      <c r="C1241" s="18">
        <v>1238</v>
      </c>
      <c r="D1241" s="19" t="s">
        <v>721</v>
      </c>
      <c r="E1241" s="86" t="s">
        <v>722</v>
      </c>
      <c r="F1241" s="86" t="s">
        <v>722</v>
      </c>
      <c r="G1241" s="24" t="str">
        <f t="shared" si="19"/>
        <v>Do</v>
      </c>
      <c r="H1241" s="60" t="s">
        <v>1349</v>
      </c>
      <c r="I1241" s="101">
        <f>8.83-5.5</f>
        <v>3.33</v>
      </c>
      <c r="J1241" s="11"/>
      <c r="K1241" s="71">
        <v>205.53</v>
      </c>
      <c r="L1241"/>
      <c r="M1241"/>
      <c r="N1241"/>
      <c r="O1241"/>
      <c r="P1241"/>
      <c r="Q1241"/>
      <c r="R1241"/>
      <c r="S1241"/>
      <c r="T1241"/>
      <c r="U1241"/>
      <c r="V1241"/>
      <c r="W1241"/>
      <c r="X1241"/>
      <c r="Y1241"/>
      <c r="Z1241"/>
      <c r="AA1241"/>
      <c r="AB1241"/>
      <c r="AC1241"/>
      <c r="AD1241"/>
    </row>
    <row r="1242" spans="1:30" s="10" customFormat="1" ht="45" customHeight="1">
      <c r="A1242" s="5"/>
      <c r="B1242" s="5"/>
      <c r="C1242" s="18">
        <v>1239</v>
      </c>
      <c r="D1242" s="19" t="s">
        <v>721</v>
      </c>
      <c r="E1242" s="86" t="s">
        <v>722</v>
      </c>
      <c r="F1242" s="86" t="s">
        <v>722</v>
      </c>
      <c r="G1242" s="24" t="str">
        <f t="shared" si="19"/>
        <v>Do</v>
      </c>
      <c r="H1242" s="60" t="s">
        <v>1350</v>
      </c>
      <c r="I1242" s="101">
        <v>2.5</v>
      </c>
      <c r="J1242" s="11"/>
      <c r="K1242" s="71">
        <v>50</v>
      </c>
      <c r="L1242"/>
      <c r="M1242"/>
      <c r="N1242"/>
      <c r="O1242"/>
      <c r="P1242"/>
      <c r="Q1242"/>
      <c r="R1242"/>
      <c r="S1242"/>
      <c r="T1242"/>
      <c r="U1242"/>
      <c r="V1242"/>
      <c r="W1242"/>
      <c r="X1242"/>
      <c r="Y1242"/>
      <c r="Z1242"/>
      <c r="AA1242"/>
      <c r="AB1242"/>
      <c r="AC1242"/>
      <c r="AD1242"/>
    </row>
    <row r="1243" spans="1:30" s="10" customFormat="1" ht="60" customHeight="1">
      <c r="A1243" s="5"/>
      <c r="B1243" s="5"/>
      <c r="C1243" s="18">
        <v>1240</v>
      </c>
      <c r="D1243" s="19" t="s">
        <v>721</v>
      </c>
      <c r="E1243" s="86" t="s">
        <v>722</v>
      </c>
      <c r="F1243" s="86" t="s">
        <v>722</v>
      </c>
      <c r="G1243" s="24" t="str">
        <f t="shared" si="19"/>
        <v>Do</v>
      </c>
      <c r="H1243" s="60" t="s">
        <v>1351</v>
      </c>
      <c r="I1243" s="101">
        <v>3</v>
      </c>
      <c r="J1243" s="11"/>
      <c r="K1243" s="71">
        <v>95</v>
      </c>
      <c r="L1243"/>
      <c r="M1243"/>
      <c r="N1243"/>
      <c r="O1243"/>
      <c r="P1243"/>
      <c r="Q1243"/>
      <c r="R1243"/>
      <c r="S1243"/>
      <c r="T1243"/>
      <c r="U1243"/>
      <c r="V1243"/>
      <c r="W1243"/>
      <c r="X1243"/>
      <c r="Y1243"/>
      <c r="Z1243"/>
      <c r="AA1243"/>
      <c r="AB1243"/>
      <c r="AC1243"/>
      <c r="AD1243"/>
    </row>
    <row r="1244" spans="1:30" s="10" customFormat="1" ht="60" customHeight="1">
      <c r="A1244" s="5"/>
      <c r="B1244" s="5"/>
      <c r="C1244" s="18">
        <v>1241</v>
      </c>
      <c r="D1244" s="19" t="s">
        <v>721</v>
      </c>
      <c r="E1244" s="86" t="s">
        <v>722</v>
      </c>
      <c r="F1244" s="86" t="s">
        <v>722</v>
      </c>
      <c r="G1244" s="24" t="str">
        <f t="shared" si="19"/>
        <v>Do</v>
      </c>
      <c r="H1244" s="60" t="s">
        <v>1352</v>
      </c>
      <c r="I1244" s="101">
        <v>1.7</v>
      </c>
      <c r="J1244" s="11"/>
      <c r="K1244" s="71">
        <v>50</v>
      </c>
      <c r="L1244"/>
      <c r="M1244"/>
      <c r="N1244"/>
      <c r="O1244"/>
      <c r="P1244"/>
      <c r="Q1244"/>
      <c r="R1244"/>
      <c r="S1244"/>
      <c r="T1244"/>
      <c r="U1244"/>
      <c r="V1244"/>
      <c r="W1244"/>
      <c r="X1244"/>
      <c r="Y1244"/>
      <c r="Z1244"/>
      <c r="AA1244"/>
      <c r="AB1244"/>
      <c r="AC1244"/>
      <c r="AD1244"/>
    </row>
    <row r="1245" spans="1:30" s="10" customFormat="1" ht="45" customHeight="1">
      <c r="A1245" s="5"/>
      <c r="B1245" s="5"/>
      <c r="C1245" s="18">
        <v>1242</v>
      </c>
      <c r="D1245" s="19" t="s">
        <v>721</v>
      </c>
      <c r="E1245" s="86" t="s">
        <v>722</v>
      </c>
      <c r="F1245" s="86" t="s">
        <v>722</v>
      </c>
      <c r="G1245" s="24" t="str">
        <f t="shared" si="19"/>
        <v>Do</v>
      </c>
      <c r="H1245" s="60" t="s">
        <v>1353</v>
      </c>
      <c r="I1245" s="61">
        <f>2.36-0.86+1.3</f>
        <v>2.8</v>
      </c>
      <c r="J1245" s="11"/>
      <c r="K1245" s="61">
        <v>116.5</v>
      </c>
      <c r="L1245"/>
      <c r="M1245"/>
      <c r="N1245"/>
      <c r="O1245"/>
      <c r="P1245"/>
      <c r="Q1245"/>
      <c r="R1245"/>
      <c r="S1245"/>
      <c r="T1245"/>
      <c r="U1245"/>
      <c r="V1245"/>
      <c r="W1245"/>
      <c r="X1245"/>
      <c r="Y1245"/>
      <c r="Z1245"/>
      <c r="AA1245"/>
      <c r="AB1245"/>
      <c r="AC1245"/>
      <c r="AD1245"/>
    </row>
    <row r="1246" spans="1:30" s="10" customFormat="1" ht="30" customHeight="1">
      <c r="A1246" s="5"/>
      <c r="B1246" s="5"/>
      <c r="C1246" s="18">
        <v>1243</v>
      </c>
      <c r="D1246" s="19" t="s">
        <v>721</v>
      </c>
      <c r="E1246" s="86" t="s">
        <v>722</v>
      </c>
      <c r="F1246" s="86" t="s">
        <v>722</v>
      </c>
      <c r="G1246" s="24" t="str">
        <f t="shared" si="19"/>
        <v>Do</v>
      </c>
      <c r="H1246" s="90" t="s">
        <v>1354</v>
      </c>
      <c r="I1246" s="61">
        <v>2.7</v>
      </c>
      <c r="J1246" s="11"/>
      <c r="K1246" s="61">
        <v>30</v>
      </c>
      <c r="L1246"/>
      <c r="M1246"/>
      <c r="N1246"/>
      <c r="O1246"/>
      <c r="P1246"/>
      <c r="Q1246"/>
      <c r="R1246"/>
      <c r="S1246"/>
      <c r="T1246"/>
      <c r="U1246"/>
      <c r="V1246"/>
      <c r="W1246"/>
      <c r="X1246"/>
      <c r="Y1246"/>
      <c r="Z1246"/>
      <c r="AA1246"/>
      <c r="AB1246"/>
      <c r="AC1246"/>
      <c r="AD1246"/>
    </row>
    <row r="1247" spans="1:30" s="10" customFormat="1" ht="30" customHeight="1">
      <c r="A1247" s="5"/>
      <c r="B1247" s="5"/>
      <c r="C1247" s="18">
        <v>1244</v>
      </c>
      <c r="D1247" s="19" t="s">
        <v>721</v>
      </c>
      <c r="E1247" s="86" t="s">
        <v>722</v>
      </c>
      <c r="F1247" s="86" t="s">
        <v>722</v>
      </c>
      <c r="G1247" s="24" t="str">
        <f t="shared" si="19"/>
        <v>Do</v>
      </c>
      <c r="H1247" s="60" t="s">
        <v>1355</v>
      </c>
      <c r="I1247" s="61">
        <v>0</v>
      </c>
      <c r="J1247" s="11"/>
      <c r="K1247" s="61">
        <v>45</v>
      </c>
      <c r="L1247"/>
      <c r="M1247"/>
      <c r="N1247"/>
      <c r="O1247"/>
      <c r="P1247"/>
      <c r="Q1247"/>
      <c r="R1247"/>
      <c r="S1247"/>
      <c r="T1247"/>
      <c r="U1247"/>
      <c r="V1247"/>
      <c r="W1247"/>
      <c r="X1247"/>
      <c r="Y1247"/>
      <c r="Z1247"/>
      <c r="AA1247"/>
      <c r="AB1247"/>
      <c r="AC1247"/>
      <c r="AD1247"/>
    </row>
    <row r="1248" spans="1:30" s="10" customFormat="1" ht="30" customHeight="1">
      <c r="A1248" s="5"/>
      <c r="B1248" s="5"/>
      <c r="C1248" s="18">
        <v>1245</v>
      </c>
      <c r="D1248" s="19" t="s">
        <v>721</v>
      </c>
      <c r="E1248" s="86" t="s">
        <v>722</v>
      </c>
      <c r="F1248" s="86" t="s">
        <v>722</v>
      </c>
      <c r="G1248" s="24" t="str">
        <f t="shared" si="19"/>
        <v>Do</v>
      </c>
      <c r="H1248" s="60" t="s">
        <v>1356</v>
      </c>
      <c r="I1248" s="109">
        <v>1.8</v>
      </c>
      <c r="J1248" s="11"/>
      <c r="K1248" s="61">
        <v>20</v>
      </c>
      <c r="L1248"/>
      <c r="M1248"/>
      <c r="N1248"/>
      <c r="O1248"/>
      <c r="P1248"/>
      <c r="Q1248"/>
      <c r="R1248"/>
      <c r="S1248"/>
      <c r="T1248"/>
      <c r="U1248"/>
      <c r="V1248"/>
      <c r="W1248"/>
      <c r="X1248"/>
      <c r="Y1248"/>
      <c r="Z1248"/>
      <c r="AA1248"/>
      <c r="AB1248"/>
      <c r="AC1248"/>
      <c r="AD1248"/>
    </row>
    <row r="1249" spans="1:30" s="10" customFormat="1" ht="18.75" customHeight="1">
      <c r="A1249" s="5"/>
      <c r="B1249" s="5"/>
      <c r="C1249" s="18">
        <v>1246</v>
      </c>
      <c r="D1249" s="19" t="s">
        <v>721</v>
      </c>
      <c r="E1249" s="86" t="s">
        <v>722</v>
      </c>
      <c r="F1249" s="86" t="s">
        <v>722</v>
      </c>
      <c r="G1249" s="24" t="str">
        <f t="shared" si="19"/>
        <v>Do</v>
      </c>
      <c r="H1249" s="90" t="s">
        <v>1357</v>
      </c>
      <c r="I1249" s="109">
        <v>2.88</v>
      </c>
      <c r="J1249" s="11"/>
      <c r="K1249" s="61">
        <v>33.5</v>
      </c>
      <c r="L1249"/>
      <c r="M1249"/>
      <c r="N1249"/>
      <c r="O1249"/>
      <c r="P1249"/>
      <c r="Q1249"/>
      <c r="R1249"/>
      <c r="S1249"/>
      <c r="T1249"/>
      <c r="U1249"/>
      <c r="V1249"/>
      <c r="W1249"/>
      <c r="X1249"/>
      <c r="Y1249"/>
      <c r="Z1249"/>
      <c r="AA1249"/>
      <c r="AB1249"/>
      <c r="AC1249"/>
      <c r="AD1249"/>
    </row>
    <row r="1250" spans="1:30" s="10" customFormat="1" ht="30" customHeight="1">
      <c r="A1250" s="5"/>
      <c r="B1250" s="5"/>
      <c r="C1250" s="18">
        <v>1247</v>
      </c>
      <c r="D1250" s="19" t="s">
        <v>721</v>
      </c>
      <c r="E1250" s="86" t="s">
        <v>722</v>
      </c>
      <c r="F1250" s="86" t="s">
        <v>722</v>
      </c>
      <c r="G1250" s="24" t="str">
        <f t="shared" si="19"/>
        <v>Do</v>
      </c>
      <c r="H1250" s="90" t="s">
        <v>1358</v>
      </c>
      <c r="I1250" s="109">
        <v>22.3</v>
      </c>
      <c r="J1250" s="11"/>
      <c r="K1250" s="61">
        <v>20</v>
      </c>
      <c r="L1250"/>
      <c r="M1250"/>
      <c r="N1250"/>
      <c r="O1250"/>
      <c r="P1250"/>
      <c r="Q1250"/>
      <c r="R1250"/>
      <c r="S1250"/>
      <c r="T1250"/>
      <c r="U1250"/>
      <c r="V1250"/>
      <c r="W1250"/>
      <c r="X1250"/>
      <c r="Y1250"/>
      <c r="Z1250"/>
      <c r="AA1250"/>
      <c r="AB1250"/>
      <c r="AC1250"/>
      <c r="AD1250"/>
    </row>
    <row r="1251" spans="1:30" s="10" customFormat="1" ht="30" customHeight="1">
      <c r="A1251" s="5"/>
      <c r="B1251" s="5"/>
      <c r="C1251" s="18">
        <v>1248</v>
      </c>
      <c r="D1251" s="19" t="s">
        <v>721</v>
      </c>
      <c r="E1251" s="86" t="s">
        <v>722</v>
      </c>
      <c r="F1251" s="86" t="s">
        <v>722</v>
      </c>
      <c r="G1251" s="24" t="str">
        <f t="shared" si="19"/>
        <v>Do</v>
      </c>
      <c r="H1251" s="60" t="s">
        <v>1359</v>
      </c>
      <c r="I1251" s="109">
        <v>1.5</v>
      </c>
      <c r="J1251" s="11"/>
      <c r="K1251" s="61">
        <v>20</v>
      </c>
      <c r="L1251"/>
      <c r="M1251"/>
      <c r="N1251"/>
      <c r="O1251"/>
      <c r="P1251"/>
      <c r="Q1251"/>
      <c r="R1251"/>
      <c r="S1251"/>
      <c r="T1251"/>
      <c r="U1251"/>
      <c r="V1251"/>
      <c r="W1251"/>
      <c r="X1251"/>
      <c r="Y1251"/>
      <c r="Z1251"/>
      <c r="AA1251"/>
      <c r="AB1251"/>
      <c r="AC1251"/>
      <c r="AD1251"/>
    </row>
    <row r="1252" spans="1:30" s="10" customFormat="1" ht="30" customHeight="1">
      <c r="A1252" s="5"/>
      <c r="B1252" s="5"/>
      <c r="C1252" s="18">
        <v>1249</v>
      </c>
      <c r="D1252" s="19" t="s">
        <v>721</v>
      </c>
      <c r="E1252" s="86" t="s">
        <v>722</v>
      </c>
      <c r="F1252" s="86" t="s">
        <v>722</v>
      </c>
      <c r="G1252" s="24" t="str">
        <f t="shared" si="19"/>
        <v>Do</v>
      </c>
      <c r="H1252" s="90" t="s">
        <v>1360</v>
      </c>
      <c r="I1252" s="109">
        <v>0.6</v>
      </c>
      <c r="J1252" s="11"/>
      <c r="K1252" s="61">
        <v>20</v>
      </c>
      <c r="L1252"/>
      <c r="M1252"/>
      <c r="N1252"/>
      <c r="O1252"/>
      <c r="P1252"/>
      <c r="Q1252"/>
      <c r="R1252"/>
      <c r="S1252"/>
      <c r="T1252"/>
      <c r="U1252"/>
      <c r="V1252"/>
      <c r="W1252"/>
      <c r="X1252"/>
      <c r="Y1252"/>
      <c r="Z1252"/>
      <c r="AA1252"/>
      <c r="AB1252"/>
      <c r="AC1252"/>
      <c r="AD1252"/>
    </row>
    <row r="1253" spans="1:30" s="10" customFormat="1" ht="45" customHeight="1">
      <c r="A1253" s="5"/>
      <c r="B1253" s="5"/>
      <c r="C1253" s="18">
        <v>1250</v>
      </c>
      <c r="D1253" s="19" t="s">
        <v>721</v>
      </c>
      <c r="E1253" s="86" t="s">
        <v>722</v>
      </c>
      <c r="F1253" s="86" t="s">
        <v>722</v>
      </c>
      <c r="G1253" s="24" t="str">
        <f t="shared" si="19"/>
        <v>Do</v>
      </c>
      <c r="H1253" s="60" t="s">
        <v>1361</v>
      </c>
      <c r="I1253" s="61">
        <v>13</v>
      </c>
      <c r="J1253" s="11"/>
      <c r="K1253" s="61">
        <v>210</v>
      </c>
      <c r="L1253"/>
      <c r="M1253"/>
      <c r="N1253"/>
      <c r="O1253"/>
      <c r="P1253"/>
      <c r="Q1253"/>
      <c r="R1253"/>
      <c r="S1253"/>
      <c r="T1253"/>
      <c r="U1253"/>
      <c r="V1253"/>
      <c r="W1253"/>
      <c r="X1253"/>
      <c r="Y1253"/>
      <c r="Z1253"/>
      <c r="AA1253"/>
      <c r="AB1253"/>
      <c r="AC1253"/>
      <c r="AD1253"/>
    </row>
    <row r="1254" spans="1:30" s="10" customFormat="1" ht="30" customHeight="1">
      <c r="A1254" s="5"/>
      <c r="B1254" s="5"/>
      <c r="C1254" s="18">
        <v>1251</v>
      </c>
      <c r="D1254" s="19" t="s">
        <v>721</v>
      </c>
      <c r="E1254" s="86" t="s">
        <v>722</v>
      </c>
      <c r="F1254" s="65"/>
      <c r="G1254" s="24">
        <f t="shared" si="19"/>
        <v>0</v>
      </c>
      <c r="H1254" s="60" t="s">
        <v>1362</v>
      </c>
      <c r="I1254" s="61">
        <v>14.061</v>
      </c>
      <c r="J1254" s="11"/>
      <c r="K1254" s="61">
        <v>200</v>
      </c>
      <c r="L1254"/>
      <c r="M1254"/>
      <c r="N1254"/>
      <c r="O1254"/>
      <c r="P1254"/>
      <c r="Q1254"/>
      <c r="R1254"/>
      <c r="S1254"/>
      <c r="T1254"/>
      <c r="U1254"/>
      <c r="V1254"/>
      <c r="W1254"/>
      <c r="X1254"/>
      <c r="Y1254"/>
      <c r="Z1254"/>
      <c r="AA1254"/>
      <c r="AB1254"/>
      <c r="AC1254"/>
      <c r="AD1254"/>
    </row>
    <row r="1255" spans="1:30" s="10" customFormat="1" ht="30" customHeight="1">
      <c r="A1255" s="5"/>
      <c r="B1255" s="5"/>
      <c r="C1255" s="18">
        <v>1252</v>
      </c>
      <c r="D1255" s="19" t="s">
        <v>721</v>
      </c>
      <c r="E1255" s="86" t="s">
        <v>722</v>
      </c>
      <c r="F1255" s="86" t="s">
        <v>722</v>
      </c>
      <c r="G1255" s="24" t="str">
        <f t="shared" si="19"/>
        <v>Karimganj Rural Rd Divn</v>
      </c>
      <c r="H1255" s="90" t="s">
        <v>1363</v>
      </c>
      <c r="I1255" s="109">
        <v>4.1500000000000004</v>
      </c>
      <c r="J1255" s="11"/>
      <c r="K1255" s="61">
        <v>70</v>
      </c>
      <c r="L1255"/>
      <c r="M1255"/>
      <c r="N1255"/>
      <c r="O1255"/>
      <c r="P1255"/>
      <c r="Q1255"/>
      <c r="R1255"/>
      <c r="S1255"/>
      <c r="T1255"/>
      <c r="U1255"/>
      <c r="V1255"/>
      <c r="W1255"/>
      <c r="X1255"/>
      <c r="Y1255"/>
      <c r="Z1255"/>
      <c r="AA1255"/>
      <c r="AB1255"/>
      <c r="AC1255"/>
      <c r="AD1255"/>
    </row>
    <row r="1256" spans="1:30" s="10" customFormat="1" ht="45" customHeight="1">
      <c r="A1256" s="5"/>
      <c r="B1256" s="5"/>
      <c r="C1256" s="18">
        <v>1253</v>
      </c>
      <c r="D1256" s="19" t="s">
        <v>721</v>
      </c>
      <c r="E1256" s="86" t="s">
        <v>722</v>
      </c>
      <c r="F1256" s="86" t="s">
        <v>722</v>
      </c>
      <c r="G1256" s="24" t="str">
        <f t="shared" si="19"/>
        <v>Do</v>
      </c>
      <c r="H1256" s="60" t="s">
        <v>1364</v>
      </c>
      <c r="I1256" s="109">
        <v>1.5</v>
      </c>
      <c r="J1256" s="11"/>
      <c r="K1256" s="61">
        <v>95</v>
      </c>
      <c r="L1256"/>
      <c r="M1256"/>
      <c r="N1256"/>
      <c r="O1256"/>
      <c r="P1256"/>
      <c r="Q1256"/>
      <c r="R1256"/>
      <c r="S1256"/>
      <c r="T1256"/>
      <c r="U1256"/>
      <c r="V1256"/>
      <c r="W1256"/>
      <c r="X1256"/>
      <c r="Y1256"/>
      <c r="Z1256"/>
      <c r="AA1256"/>
      <c r="AB1256"/>
      <c r="AC1256"/>
      <c r="AD1256"/>
    </row>
    <row r="1257" spans="1:30" s="10" customFormat="1" ht="45" customHeight="1">
      <c r="A1257" s="5"/>
      <c r="B1257" s="5"/>
      <c r="C1257" s="18">
        <v>1254</v>
      </c>
      <c r="D1257" s="19" t="s">
        <v>721</v>
      </c>
      <c r="E1257" s="86" t="s">
        <v>722</v>
      </c>
      <c r="F1257" s="86" t="s">
        <v>722</v>
      </c>
      <c r="G1257" s="24" t="str">
        <f t="shared" si="19"/>
        <v>Do</v>
      </c>
      <c r="H1257" s="90" t="s">
        <v>1365</v>
      </c>
      <c r="I1257" s="109">
        <v>1</v>
      </c>
      <c r="J1257" s="11"/>
      <c r="K1257" s="61">
        <v>65</v>
      </c>
      <c r="L1257"/>
      <c r="M1257"/>
      <c r="N1257"/>
      <c r="O1257"/>
      <c r="P1257"/>
      <c r="Q1257"/>
      <c r="R1257"/>
      <c r="S1257"/>
      <c r="T1257"/>
      <c r="U1257"/>
      <c r="V1257"/>
      <c r="W1257"/>
      <c r="X1257"/>
      <c r="Y1257"/>
      <c r="Z1257"/>
      <c r="AA1257"/>
      <c r="AB1257"/>
      <c r="AC1257"/>
      <c r="AD1257"/>
    </row>
    <row r="1258" spans="1:30" s="10" customFormat="1" ht="60" customHeight="1">
      <c r="A1258" s="5"/>
      <c r="B1258" s="5"/>
      <c r="C1258" s="18">
        <v>1255</v>
      </c>
      <c r="D1258" s="19" t="s">
        <v>721</v>
      </c>
      <c r="E1258" s="86" t="s">
        <v>722</v>
      </c>
      <c r="F1258" s="86" t="s">
        <v>722</v>
      </c>
      <c r="G1258" s="24" t="str">
        <f t="shared" si="19"/>
        <v>Do</v>
      </c>
      <c r="H1258" s="60" t="s">
        <v>1366</v>
      </c>
      <c r="I1258" s="109">
        <v>11.3</v>
      </c>
      <c r="J1258" s="11"/>
      <c r="K1258" s="61">
        <v>90</v>
      </c>
      <c r="L1258"/>
      <c r="M1258"/>
      <c r="N1258"/>
      <c r="O1258"/>
      <c r="P1258"/>
      <c r="Q1258"/>
      <c r="R1258"/>
      <c r="S1258"/>
      <c r="T1258"/>
      <c r="U1258"/>
      <c r="V1258"/>
      <c r="W1258"/>
      <c r="X1258"/>
      <c r="Y1258"/>
      <c r="Z1258"/>
      <c r="AA1258"/>
      <c r="AB1258"/>
      <c r="AC1258"/>
      <c r="AD1258"/>
    </row>
    <row r="1259" spans="1:30" s="10" customFormat="1" ht="45" customHeight="1">
      <c r="A1259" s="5"/>
      <c r="B1259" s="5"/>
      <c r="C1259" s="18">
        <v>1256</v>
      </c>
      <c r="D1259" s="19" t="s">
        <v>721</v>
      </c>
      <c r="E1259" s="86" t="s">
        <v>722</v>
      </c>
      <c r="F1259" s="86" t="s">
        <v>722</v>
      </c>
      <c r="G1259" s="24" t="str">
        <f t="shared" si="19"/>
        <v>Do</v>
      </c>
      <c r="H1259" s="60" t="s">
        <v>1367</v>
      </c>
      <c r="I1259" s="109">
        <v>6.3</v>
      </c>
      <c r="J1259" s="11"/>
      <c r="K1259" s="61">
        <v>90</v>
      </c>
      <c r="L1259"/>
      <c r="M1259"/>
      <c r="N1259"/>
      <c r="O1259"/>
      <c r="P1259"/>
      <c r="Q1259"/>
      <c r="R1259"/>
      <c r="S1259"/>
      <c r="T1259"/>
      <c r="U1259"/>
      <c r="V1259"/>
      <c r="W1259"/>
      <c r="X1259"/>
      <c r="Y1259"/>
      <c r="Z1259"/>
      <c r="AA1259"/>
      <c r="AB1259"/>
      <c r="AC1259"/>
      <c r="AD1259"/>
    </row>
    <row r="1260" spans="1:30" s="10" customFormat="1" ht="30" customHeight="1">
      <c r="A1260" s="5"/>
      <c r="B1260" s="5"/>
      <c r="C1260" s="18">
        <v>1257</v>
      </c>
      <c r="D1260" s="19" t="s">
        <v>721</v>
      </c>
      <c r="E1260" s="86" t="s">
        <v>722</v>
      </c>
      <c r="F1260" s="86" t="s">
        <v>722</v>
      </c>
      <c r="G1260" s="24" t="str">
        <f t="shared" si="19"/>
        <v>Do</v>
      </c>
      <c r="H1260" s="90" t="s">
        <v>1368</v>
      </c>
      <c r="I1260" s="109">
        <v>6</v>
      </c>
      <c r="J1260" s="11"/>
      <c r="K1260" s="61">
        <v>139</v>
      </c>
      <c r="L1260"/>
      <c r="M1260"/>
      <c r="N1260"/>
      <c r="O1260"/>
      <c r="P1260"/>
      <c r="Q1260"/>
      <c r="R1260"/>
      <c r="S1260"/>
      <c r="T1260"/>
      <c r="U1260"/>
      <c r="V1260"/>
      <c r="W1260"/>
      <c r="X1260"/>
      <c r="Y1260"/>
      <c r="Z1260"/>
      <c r="AA1260"/>
      <c r="AB1260"/>
      <c r="AC1260"/>
      <c r="AD1260"/>
    </row>
    <row r="1261" spans="1:30" s="10" customFormat="1" ht="30" customHeight="1">
      <c r="A1261" s="5"/>
      <c r="B1261" s="5"/>
      <c r="C1261" s="18">
        <v>1258</v>
      </c>
      <c r="D1261" s="19" t="s">
        <v>721</v>
      </c>
      <c r="E1261" s="86" t="s">
        <v>722</v>
      </c>
      <c r="F1261" s="86" t="s">
        <v>722</v>
      </c>
      <c r="G1261" s="24" t="str">
        <f t="shared" si="19"/>
        <v>Do</v>
      </c>
      <c r="H1261" s="90" t="s">
        <v>1369</v>
      </c>
      <c r="I1261" s="109">
        <v>1</v>
      </c>
      <c r="J1261" s="11"/>
      <c r="K1261" s="61">
        <v>10</v>
      </c>
      <c r="L1261"/>
      <c r="M1261"/>
      <c r="N1261"/>
      <c r="O1261"/>
      <c r="P1261"/>
      <c r="Q1261"/>
      <c r="R1261"/>
      <c r="S1261"/>
      <c r="T1261"/>
      <c r="U1261"/>
      <c r="V1261"/>
      <c r="W1261"/>
      <c r="X1261"/>
      <c r="Y1261"/>
      <c r="Z1261"/>
      <c r="AA1261"/>
      <c r="AB1261"/>
      <c r="AC1261"/>
      <c r="AD1261"/>
    </row>
    <row r="1262" spans="1:30" s="10" customFormat="1" ht="18.75" customHeight="1">
      <c r="A1262" s="5"/>
      <c r="B1262" s="5"/>
      <c r="C1262" s="18">
        <v>1259</v>
      </c>
      <c r="D1262" s="19" t="s">
        <v>721</v>
      </c>
      <c r="E1262" s="86" t="s">
        <v>722</v>
      </c>
      <c r="F1262" s="86" t="s">
        <v>722</v>
      </c>
      <c r="G1262" s="24" t="str">
        <f t="shared" si="19"/>
        <v>Do</v>
      </c>
      <c r="H1262" s="60" t="s">
        <v>1370</v>
      </c>
      <c r="I1262" s="109">
        <v>0.9</v>
      </c>
      <c r="J1262" s="11"/>
      <c r="K1262" s="61">
        <v>45.03</v>
      </c>
      <c r="L1262"/>
      <c r="M1262"/>
      <c r="N1262"/>
      <c r="O1262"/>
      <c r="P1262"/>
      <c r="Q1262"/>
      <c r="R1262"/>
      <c r="S1262"/>
      <c r="T1262"/>
      <c r="U1262"/>
      <c r="V1262"/>
      <c r="W1262"/>
      <c r="X1262"/>
      <c r="Y1262"/>
      <c r="Z1262"/>
      <c r="AA1262"/>
      <c r="AB1262"/>
      <c r="AC1262"/>
      <c r="AD1262"/>
    </row>
    <row r="1263" spans="1:30" s="10" customFormat="1" ht="18.75" customHeight="1">
      <c r="A1263" s="5"/>
      <c r="B1263" s="5"/>
      <c r="C1263" s="18">
        <v>1260</v>
      </c>
      <c r="D1263" s="19" t="s">
        <v>721</v>
      </c>
      <c r="E1263" s="86" t="s">
        <v>722</v>
      </c>
      <c r="F1263" s="86" t="s">
        <v>722</v>
      </c>
      <c r="G1263" s="24" t="str">
        <f t="shared" si="19"/>
        <v>Do</v>
      </c>
      <c r="H1263" s="60" t="s">
        <v>1371</v>
      </c>
      <c r="I1263" s="109">
        <v>0.45</v>
      </c>
      <c r="J1263" s="11"/>
      <c r="K1263" s="61">
        <v>63.61</v>
      </c>
      <c r="L1263"/>
      <c r="M1263"/>
      <c r="N1263"/>
      <c r="O1263"/>
      <c r="P1263"/>
      <c r="Q1263"/>
      <c r="R1263"/>
      <c r="S1263"/>
      <c r="T1263"/>
      <c r="U1263"/>
      <c r="V1263"/>
      <c r="W1263"/>
      <c r="X1263"/>
      <c r="Y1263"/>
      <c r="Z1263"/>
      <c r="AA1263"/>
      <c r="AB1263"/>
      <c r="AC1263"/>
      <c r="AD1263"/>
    </row>
    <row r="1264" spans="1:30" s="10" customFormat="1" ht="30" customHeight="1">
      <c r="A1264" s="5"/>
      <c r="B1264" s="5"/>
      <c r="C1264" s="18">
        <v>1261</v>
      </c>
      <c r="D1264" s="19" t="s">
        <v>721</v>
      </c>
      <c r="E1264" s="86" t="s">
        <v>722</v>
      </c>
      <c r="F1264" s="86" t="s">
        <v>722</v>
      </c>
      <c r="G1264" s="24" t="str">
        <f t="shared" si="19"/>
        <v>Do</v>
      </c>
      <c r="H1264" s="60" t="s">
        <v>1372</v>
      </c>
      <c r="I1264" s="109">
        <v>0.35</v>
      </c>
      <c r="J1264" s="11"/>
      <c r="K1264" s="61">
        <v>30</v>
      </c>
      <c r="L1264"/>
      <c r="M1264"/>
      <c r="N1264"/>
      <c r="O1264"/>
      <c r="P1264"/>
      <c r="Q1264"/>
      <c r="R1264"/>
      <c r="S1264"/>
      <c r="T1264"/>
      <c r="U1264"/>
      <c r="V1264"/>
      <c r="W1264"/>
      <c r="X1264"/>
      <c r="Y1264"/>
      <c r="Z1264"/>
      <c r="AA1264"/>
      <c r="AB1264"/>
      <c r="AC1264"/>
      <c r="AD1264"/>
    </row>
    <row r="1265" spans="1:30" s="10" customFormat="1" ht="18.75" customHeight="1">
      <c r="A1265" s="5"/>
      <c r="B1265" s="5"/>
      <c r="C1265" s="18">
        <v>1262</v>
      </c>
      <c r="D1265" s="19" t="s">
        <v>721</v>
      </c>
      <c r="E1265" s="86" t="s">
        <v>722</v>
      </c>
      <c r="F1265" s="86" t="s">
        <v>722</v>
      </c>
      <c r="G1265" s="24" t="str">
        <f t="shared" si="19"/>
        <v>Do</v>
      </c>
      <c r="H1265" s="60" t="s">
        <v>1373</v>
      </c>
      <c r="I1265" s="109">
        <v>0.96</v>
      </c>
      <c r="J1265" s="11"/>
      <c r="K1265" s="61">
        <v>48</v>
      </c>
      <c r="L1265"/>
      <c r="M1265"/>
      <c r="N1265"/>
      <c r="O1265"/>
      <c r="P1265"/>
      <c r="Q1265"/>
      <c r="R1265"/>
      <c r="S1265"/>
      <c r="T1265"/>
      <c r="U1265"/>
      <c r="V1265"/>
      <c r="W1265"/>
      <c r="X1265"/>
      <c r="Y1265"/>
      <c r="Z1265"/>
      <c r="AA1265"/>
      <c r="AB1265"/>
      <c r="AC1265"/>
      <c r="AD1265"/>
    </row>
    <row r="1266" spans="1:30" s="10" customFormat="1" ht="18.75" customHeight="1">
      <c r="A1266" s="5"/>
      <c r="B1266" s="5"/>
      <c r="C1266" s="18">
        <v>1263</v>
      </c>
      <c r="D1266" s="19" t="s">
        <v>721</v>
      </c>
      <c r="E1266" s="86" t="s">
        <v>722</v>
      </c>
      <c r="F1266" s="86" t="s">
        <v>722</v>
      </c>
      <c r="G1266" s="24" t="str">
        <f t="shared" si="19"/>
        <v>Do</v>
      </c>
      <c r="H1266" s="60" t="s">
        <v>1374</v>
      </c>
      <c r="I1266" s="109">
        <v>0.75</v>
      </c>
      <c r="J1266" s="11"/>
      <c r="K1266" s="61">
        <v>42</v>
      </c>
      <c r="L1266"/>
      <c r="M1266"/>
      <c r="N1266"/>
      <c r="O1266"/>
      <c r="P1266"/>
      <c r="Q1266"/>
      <c r="R1266"/>
      <c r="S1266"/>
      <c r="T1266"/>
      <c r="U1266"/>
      <c r="V1266"/>
      <c r="W1266"/>
      <c r="X1266"/>
      <c r="Y1266"/>
      <c r="Z1266"/>
      <c r="AA1266"/>
      <c r="AB1266"/>
      <c r="AC1266"/>
      <c r="AD1266"/>
    </row>
    <row r="1267" spans="1:30" s="10" customFormat="1" ht="18.75" customHeight="1">
      <c r="A1267" s="5"/>
      <c r="B1267" s="5"/>
      <c r="C1267" s="18">
        <v>1264</v>
      </c>
      <c r="D1267" s="19" t="s">
        <v>721</v>
      </c>
      <c r="E1267" s="86" t="s">
        <v>722</v>
      </c>
      <c r="F1267" s="86" t="s">
        <v>722</v>
      </c>
      <c r="G1267" s="24" t="str">
        <f t="shared" si="19"/>
        <v>Do</v>
      </c>
      <c r="H1267" s="60" t="s">
        <v>1375</v>
      </c>
      <c r="I1267" s="109">
        <v>0.66</v>
      </c>
      <c r="J1267" s="11"/>
      <c r="K1267" s="61">
        <v>42</v>
      </c>
      <c r="L1267"/>
      <c r="M1267"/>
      <c r="N1267"/>
      <c r="O1267"/>
      <c r="P1267"/>
      <c r="Q1267"/>
      <c r="R1267"/>
      <c r="S1267"/>
      <c r="T1267"/>
      <c r="U1267"/>
      <c r="V1267"/>
      <c r="W1267"/>
      <c r="X1267"/>
      <c r="Y1267"/>
      <c r="Z1267"/>
      <c r="AA1267"/>
      <c r="AB1267"/>
      <c r="AC1267"/>
      <c r="AD1267"/>
    </row>
    <row r="1268" spans="1:30" s="10" customFormat="1" ht="30" customHeight="1">
      <c r="A1268" s="5"/>
      <c r="B1268" s="5"/>
      <c r="C1268" s="18">
        <v>1265</v>
      </c>
      <c r="D1268" s="19" t="s">
        <v>721</v>
      </c>
      <c r="E1268" s="86" t="s">
        <v>722</v>
      </c>
      <c r="F1268" s="86" t="s">
        <v>722</v>
      </c>
      <c r="G1268" s="24" t="str">
        <f t="shared" si="19"/>
        <v>Do</v>
      </c>
      <c r="H1268" s="60" t="s">
        <v>1376</v>
      </c>
      <c r="I1268" s="109">
        <v>0.5</v>
      </c>
      <c r="J1268" s="11"/>
      <c r="K1268" s="61">
        <v>35</v>
      </c>
      <c r="L1268"/>
      <c r="M1268"/>
      <c r="N1268"/>
      <c r="O1268"/>
      <c r="P1268"/>
      <c r="Q1268"/>
      <c r="R1268"/>
      <c r="S1268"/>
      <c r="T1268"/>
      <c r="U1268"/>
      <c r="V1268"/>
      <c r="W1268"/>
      <c r="X1268"/>
      <c r="Y1268"/>
      <c r="Z1268"/>
      <c r="AA1268"/>
      <c r="AB1268"/>
      <c r="AC1268"/>
      <c r="AD1268"/>
    </row>
    <row r="1269" spans="1:30" s="10" customFormat="1" ht="30" customHeight="1">
      <c r="A1269" s="5"/>
      <c r="B1269" s="5"/>
      <c r="C1269" s="18">
        <v>1266</v>
      </c>
      <c r="D1269" s="19" t="s">
        <v>721</v>
      </c>
      <c r="E1269" s="86" t="s">
        <v>722</v>
      </c>
      <c r="F1269" s="86" t="s">
        <v>722</v>
      </c>
      <c r="G1269" s="24" t="str">
        <f t="shared" si="19"/>
        <v>Do</v>
      </c>
      <c r="H1269" s="60" t="s">
        <v>1377</v>
      </c>
      <c r="I1269" s="109">
        <v>0.56000000000000005</v>
      </c>
      <c r="J1269" s="11"/>
      <c r="K1269" s="61">
        <v>35</v>
      </c>
      <c r="L1269"/>
      <c r="M1269"/>
      <c r="N1269"/>
      <c r="O1269"/>
      <c r="P1269"/>
      <c r="Q1269"/>
      <c r="R1269"/>
      <c r="S1269"/>
      <c r="T1269"/>
      <c r="U1269"/>
      <c r="V1269"/>
      <c r="W1269"/>
      <c r="X1269"/>
      <c r="Y1269"/>
      <c r="Z1269"/>
      <c r="AA1269"/>
      <c r="AB1269"/>
      <c r="AC1269"/>
      <c r="AD1269"/>
    </row>
    <row r="1270" spans="1:30" s="10" customFormat="1" ht="18.75" customHeight="1">
      <c r="A1270" s="5"/>
      <c r="B1270" s="5"/>
      <c r="C1270" s="18">
        <v>1267</v>
      </c>
      <c r="D1270" s="19" t="s">
        <v>721</v>
      </c>
      <c r="E1270" s="86" t="s">
        <v>722</v>
      </c>
      <c r="F1270" s="86" t="s">
        <v>722</v>
      </c>
      <c r="G1270" s="24" t="str">
        <f t="shared" si="19"/>
        <v>Do</v>
      </c>
      <c r="H1270" s="60" t="s">
        <v>1378</v>
      </c>
      <c r="I1270" s="109">
        <v>0.49199999999999999</v>
      </c>
      <c r="J1270" s="11"/>
      <c r="K1270" s="61">
        <v>35</v>
      </c>
      <c r="L1270"/>
      <c r="M1270"/>
      <c r="N1270"/>
      <c r="O1270"/>
      <c r="P1270"/>
      <c r="Q1270"/>
      <c r="R1270"/>
      <c r="S1270"/>
      <c r="T1270"/>
      <c r="U1270"/>
      <c r="V1270"/>
      <c r="W1270"/>
      <c r="X1270"/>
      <c r="Y1270"/>
      <c r="Z1270"/>
      <c r="AA1270"/>
      <c r="AB1270"/>
      <c r="AC1270"/>
      <c r="AD1270"/>
    </row>
    <row r="1271" spans="1:30" s="10" customFormat="1" ht="18.75" customHeight="1">
      <c r="A1271" s="5"/>
      <c r="B1271" s="5"/>
      <c r="C1271" s="18">
        <v>1268</v>
      </c>
      <c r="D1271" s="19" t="s">
        <v>721</v>
      </c>
      <c r="E1271" s="86" t="s">
        <v>722</v>
      </c>
      <c r="F1271" s="86" t="s">
        <v>722</v>
      </c>
      <c r="G1271" s="24" t="str">
        <f t="shared" si="19"/>
        <v>Do</v>
      </c>
      <c r="H1271" s="60" t="s">
        <v>1379</v>
      </c>
      <c r="I1271" s="109">
        <v>0.8</v>
      </c>
      <c r="J1271" s="11"/>
      <c r="K1271" s="61">
        <v>50</v>
      </c>
      <c r="L1271"/>
      <c r="M1271"/>
      <c r="N1271"/>
      <c r="O1271"/>
      <c r="P1271"/>
      <c r="Q1271"/>
      <c r="R1271"/>
      <c r="S1271"/>
      <c r="T1271"/>
      <c r="U1271"/>
      <c r="V1271"/>
      <c r="W1271"/>
      <c r="X1271"/>
      <c r="Y1271"/>
      <c r="Z1271"/>
      <c r="AA1271"/>
      <c r="AB1271"/>
      <c r="AC1271"/>
      <c r="AD1271"/>
    </row>
    <row r="1272" spans="1:30" s="10" customFormat="1" ht="18.75" customHeight="1">
      <c r="A1272" s="5"/>
      <c r="B1272" s="5"/>
      <c r="C1272" s="18">
        <v>1269</v>
      </c>
      <c r="D1272" s="19" t="s">
        <v>721</v>
      </c>
      <c r="E1272" s="86" t="s">
        <v>722</v>
      </c>
      <c r="F1272" s="86" t="s">
        <v>722</v>
      </c>
      <c r="G1272" s="24" t="str">
        <f t="shared" si="19"/>
        <v>Do</v>
      </c>
      <c r="H1272" s="60" t="s">
        <v>1380</v>
      </c>
      <c r="I1272" s="109">
        <v>1</v>
      </c>
      <c r="J1272" s="11"/>
      <c r="K1272" s="61">
        <v>72.36</v>
      </c>
      <c r="L1272"/>
      <c r="M1272"/>
      <c r="N1272"/>
      <c r="O1272"/>
      <c r="P1272"/>
      <c r="Q1272"/>
      <c r="R1272"/>
      <c r="S1272"/>
      <c r="T1272"/>
      <c r="U1272"/>
      <c r="V1272"/>
      <c r="W1272"/>
      <c r="X1272"/>
      <c r="Y1272"/>
      <c r="Z1272"/>
      <c r="AA1272"/>
      <c r="AB1272"/>
      <c r="AC1272"/>
      <c r="AD1272"/>
    </row>
    <row r="1273" spans="1:30" s="10" customFormat="1" ht="18.75" customHeight="1">
      <c r="A1273" s="5"/>
      <c r="B1273" s="5"/>
      <c r="C1273" s="18">
        <v>1270</v>
      </c>
      <c r="D1273" s="19" t="s">
        <v>721</v>
      </c>
      <c r="E1273" s="86" t="s">
        <v>722</v>
      </c>
      <c r="F1273" s="86" t="s">
        <v>722</v>
      </c>
      <c r="G1273" s="24" t="str">
        <f t="shared" si="19"/>
        <v>Do</v>
      </c>
      <c r="H1273" s="60" t="s">
        <v>1381</v>
      </c>
      <c r="I1273" s="109">
        <v>1.4</v>
      </c>
      <c r="J1273" s="11"/>
      <c r="K1273" s="61">
        <v>97.33</v>
      </c>
      <c r="L1273"/>
      <c r="M1273"/>
      <c r="N1273"/>
      <c r="O1273"/>
      <c r="P1273"/>
      <c r="Q1273"/>
      <c r="R1273"/>
      <c r="S1273"/>
      <c r="T1273"/>
      <c r="U1273"/>
      <c r="V1273"/>
      <c r="W1273"/>
      <c r="X1273"/>
      <c r="Y1273"/>
      <c r="Z1273"/>
      <c r="AA1273"/>
      <c r="AB1273"/>
      <c r="AC1273"/>
      <c r="AD1273"/>
    </row>
    <row r="1274" spans="1:30" s="10" customFormat="1" ht="30" customHeight="1">
      <c r="A1274" s="5"/>
      <c r="B1274" s="5"/>
      <c r="C1274" s="18">
        <v>1271</v>
      </c>
      <c r="D1274" s="19" t="s">
        <v>1382</v>
      </c>
      <c r="E1274" s="65" t="s">
        <v>1383</v>
      </c>
      <c r="F1274" s="65" t="s">
        <v>1383</v>
      </c>
      <c r="G1274" s="24" t="str">
        <f t="shared" si="19"/>
        <v>Mahur Division</v>
      </c>
      <c r="H1274" s="60" t="s">
        <v>1384</v>
      </c>
      <c r="I1274" s="61">
        <v>7.65</v>
      </c>
      <c r="J1274" s="11"/>
      <c r="K1274" s="61">
        <v>150</v>
      </c>
      <c r="L1274"/>
      <c r="M1274"/>
      <c r="N1274"/>
      <c r="O1274"/>
      <c r="P1274"/>
      <c r="Q1274"/>
      <c r="R1274"/>
      <c r="S1274"/>
      <c r="T1274"/>
      <c r="U1274"/>
      <c r="V1274"/>
      <c r="W1274"/>
      <c r="X1274"/>
      <c r="Y1274"/>
      <c r="Z1274"/>
      <c r="AA1274"/>
      <c r="AB1274"/>
      <c r="AC1274"/>
      <c r="AD1274"/>
    </row>
    <row r="1275" spans="1:30" s="10" customFormat="1" ht="45" customHeight="1">
      <c r="A1275" s="5"/>
      <c r="B1275" s="5"/>
      <c r="C1275" s="18">
        <v>1272</v>
      </c>
      <c r="D1275" s="19" t="s">
        <v>1382</v>
      </c>
      <c r="E1275" s="65" t="s">
        <v>1383</v>
      </c>
      <c r="F1275" s="65" t="s">
        <v>1383</v>
      </c>
      <c r="G1275" s="24" t="str">
        <f t="shared" si="19"/>
        <v>Do</v>
      </c>
      <c r="H1275" s="60" t="s">
        <v>1385</v>
      </c>
      <c r="I1275" s="61">
        <v>1.9</v>
      </c>
      <c r="J1275" s="11"/>
      <c r="K1275" s="61">
        <v>50</v>
      </c>
      <c r="L1275"/>
      <c r="M1275"/>
      <c r="N1275"/>
      <c r="O1275"/>
      <c r="P1275"/>
      <c r="Q1275"/>
      <c r="R1275"/>
      <c r="S1275"/>
      <c r="T1275"/>
      <c r="U1275"/>
      <c r="V1275"/>
      <c r="W1275"/>
      <c r="X1275"/>
      <c r="Y1275"/>
      <c r="Z1275"/>
      <c r="AA1275"/>
      <c r="AB1275"/>
      <c r="AC1275"/>
      <c r="AD1275"/>
    </row>
    <row r="1276" spans="1:30" s="10" customFormat="1" ht="45" customHeight="1">
      <c r="A1276" s="5"/>
      <c r="B1276" s="5"/>
      <c r="C1276" s="18">
        <v>1273</v>
      </c>
      <c r="D1276" s="19" t="s">
        <v>1382</v>
      </c>
      <c r="E1276" s="65" t="s">
        <v>1386</v>
      </c>
      <c r="F1276" s="65" t="s">
        <v>1386</v>
      </c>
      <c r="G1276" s="24" t="str">
        <f t="shared" si="19"/>
        <v>Maibang Division</v>
      </c>
      <c r="H1276" s="60" t="s">
        <v>1387</v>
      </c>
      <c r="I1276" s="61">
        <v>0</v>
      </c>
      <c r="J1276" s="11"/>
      <c r="K1276" s="61">
        <v>40</v>
      </c>
      <c r="L1276"/>
      <c r="M1276"/>
      <c r="N1276"/>
      <c r="O1276"/>
      <c r="P1276"/>
      <c r="Q1276"/>
      <c r="R1276"/>
      <c r="S1276"/>
      <c r="T1276"/>
      <c r="U1276"/>
      <c r="V1276"/>
      <c r="W1276"/>
      <c r="X1276"/>
      <c r="Y1276"/>
      <c r="Z1276"/>
      <c r="AA1276"/>
      <c r="AB1276"/>
      <c r="AC1276"/>
      <c r="AD1276"/>
    </row>
    <row r="1277" spans="1:30" s="10" customFormat="1" ht="30" customHeight="1">
      <c r="A1277" s="5"/>
      <c r="B1277" s="5"/>
      <c r="C1277" s="18">
        <v>1274</v>
      </c>
      <c r="D1277" s="19" t="s">
        <v>1382</v>
      </c>
      <c r="E1277" s="65" t="s">
        <v>1386</v>
      </c>
      <c r="F1277" s="65" t="s">
        <v>1386</v>
      </c>
      <c r="G1277" s="24" t="str">
        <f t="shared" si="19"/>
        <v>Do</v>
      </c>
      <c r="H1277" s="60" t="s">
        <v>1388</v>
      </c>
      <c r="I1277" s="61">
        <v>1.5</v>
      </c>
      <c r="J1277" s="11"/>
      <c r="K1277" s="61">
        <v>30</v>
      </c>
      <c r="L1277"/>
      <c r="M1277"/>
      <c r="N1277"/>
      <c r="O1277"/>
      <c r="P1277"/>
      <c r="Q1277"/>
      <c r="R1277"/>
      <c r="S1277"/>
      <c r="T1277"/>
      <c r="U1277"/>
      <c r="V1277"/>
      <c r="W1277"/>
      <c r="X1277"/>
      <c r="Y1277"/>
      <c r="Z1277"/>
      <c r="AA1277"/>
      <c r="AB1277"/>
      <c r="AC1277"/>
      <c r="AD1277"/>
    </row>
    <row r="1278" spans="1:30" s="10" customFormat="1" ht="30" customHeight="1">
      <c r="A1278" s="5"/>
      <c r="B1278" s="5"/>
      <c r="C1278" s="18">
        <v>1275</v>
      </c>
      <c r="D1278" s="19" t="s">
        <v>1382</v>
      </c>
      <c r="E1278" s="65" t="s">
        <v>1386</v>
      </c>
      <c r="F1278" s="65" t="s">
        <v>1386</v>
      </c>
      <c r="G1278" s="24" t="str">
        <f t="shared" si="19"/>
        <v>Do</v>
      </c>
      <c r="H1278" s="60" t="s">
        <v>1389</v>
      </c>
      <c r="I1278" s="61">
        <v>0.7</v>
      </c>
      <c r="J1278" s="11"/>
      <c r="K1278" s="61">
        <v>20</v>
      </c>
      <c r="L1278"/>
      <c r="M1278"/>
      <c r="N1278"/>
      <c r="O1278"/>
      <c r="P1278"/>
      <c r="Q1278"/>
      <c r="R1278"/>
      <c r="S1278"/>
      <c r="T1278"/>
      <c r="U1278"/>
      <c r="V1278"/>
      <c r="W1278"/>
      <c r="X1278"/>
      <c r="Y1278"/>
      <c r="Z1278"/>
      <c r="AA1278"/>
      <c r="AB1278"/>
      <c r="AC1278"/>
      <c r="AD1278"/>
    </row>
    <row r="1279" spans="1:30" s="10" customFormat="1" ht="30" customHeight="1">
      <c r="A1279" s="5"/>
      <c r="B1279" s="5"/>
      <c r="C1279" s="18">
        <v>1276</v>
      </c>
      <c r="D1279" s="19" t="s">
        <v>1382</v>
      </c>
      <c r="E1279" s="65" t="s">
        <v>1390</v>
      </c>
      <c r="F1279" s="65" t="s">
        <v>1391</v>
      </c>
      <c r="G1279" s="24" t="str">
        <f t="shared" si="19"/>
        <v>Haflong Road Division</v>
      </c>
      <c r="H1279" s="60" t="s">
        <v>1392</v>
      </c>
      <c r="I1279" s="61">
        <v>0.1</v>
      </c>
      <c r="J1279" s="11"/>
      <c r="K1279" s="61">
        <v>10</v>
      </c>
      <c r="L1279"/>
      <c r="M1279"/>
      <c r="N1279"/>
      <c r="O1279"/>
      <c r="P1279"/>
      <c r="Q1279"/>
      <c r="R1279"/>
      <c r="S1279"/>
      <c r="T1279"/>
      <c r="U1279"/>
      <c r="V1279"/>
      <c r="W1279"/>
      <c r="X1279"/>
      <c r="Y1279"/>
      <c r="Z1279"/>
      <c r="AA1279"/>
      <c r="AB1279"/>
      <c r="AC1279"/>
      <c r="AD1279"/>
    </row>
    <row r="1280" spans="1:30" s="10" customFormat="1" ht="30" customHeight="1">
      <c r="A1280" s="5"/>
      <c r="B1280" s="5"/>
      <c r="C1280" s="18">
        <v>1277</v>
      </c>
      <c r="D1280" s="19" t="s">
        <v>1382</v>
      </c>
      <c r="E1280" s="65" t="s">
        <v>1390</v>
      </c>
      <c r="F1280" s="65" t="s">
        <v>1391</v>
      </c>
      <c r="G1280" s="24" t="str">
        <f t="shared" si="19"/>
        <v>Do</v>
      </c>
      <c r="H1280" s="60" t="s">
        <v>1393</v>
      </c>
      <c r="I1280" s="61">
        <v>0.8</v>
      </c>
      <c r="J1280" s="11"/>
      <c r="K1280" s="61">
        <v>30</v>
      </c>
      <c r="L1280"/>
      <c r="M1280"/>
      <c r="N1280"/>
      <c r="O1280"/>
      <c r="P1280"/>
      <c r="Q1280"/>
      <c r="R1280"/>
      <c r="S1280"/>
      <c r="T1280"/>
      <c r="U1280"/>
      <c r="V1280"/>
      <c r="W1280"/>
      <c r="X1280"/>
      <c r="Y1280"/>
      <c r="Z1280"/>
      <c r="AA1280"/>
      <c r="AB1280"/>
      <c r="AC1280"/>
      <c r="AD1280"/>
    </row>
    <row r="1281" spans="1:30" s="10" customFormat="1" ht="30" customHeight="1">
      <c r="A1281" s="5"/>
      <c r="B1281" s="5"/>
      <c r="C1281" s="18">
        <v>1278</v>
      </c>
      <c r="D1281" s="19" t="s">
        <v>1382</v>
      </c>
      <c r="E1281" s="65" t="s">
        <v>1390</v>
      </c>
      <c r="F1281" s="65" t="s">
        <v>1391</v>
      </c>
      <c r="G1281" s="24" t="str">
        <f t="shared" si="19"/>
        <v>Do</v>
      </c>
      <c r="H1281" s="60" t="s">
        <v>1394</v>
      </c>
      <c r="I1281" s="61">
        <v>1.9</v>
      </c>
      <c r="J1281" s="11"/>
      <c r="K1281" s="61">
        <v>25</v>
      </c>
      <c r="L1281"/>
      <c r="M1281"/>
      <c r="N1281"/>
      <c r="O1281"/>
      <c r="P1281"/>
      <c r="Q1281"/>
      <c r="R1281"/>
      <c r="S1281"/>
      <c r="T1281"/>
      <c r="U1281"/>
      <c r="V1281"/>
      <c r="W1281"/>
      <c r="X1281"/>
      <c r="Y1281"/>
      <c r="Z1281"/>
      <c r="AA1281"/>
      <c r="AB1281"/>
      <c r="AC1281"/>
      <c r="AD1281"/>
    </row>
    <row r="1282" spans="1:30" s="10" customFormat="1" ht="30" customHeight="1">
      <c r="A1282" s="5"/>
      <c r="B1282" s="5"/>
      <c r="C1282" s="18">
        <v>1279</v>
      </c>
      <c r="D1282" s="19" t="s">
        <v>1382</v>
      </c>
      <c r="E1282" s="65" t="s">
        <v>1390</v>
      </c>
      <c r="F1282" s="65" t="s">
        <v>1391</v>
      </c>
      <c r="G1282" s="24" t="str">
        <f t="shared" si="19"/>
        <v>Do</v>
      </c>
      <c r="H1282" s="60" t="s">
        <v>1395</v>
      </c>
      <c r="I1282" s="61">
        <v>2</v>
      </c>
      <c r="J1282" s="11"/>
      <c r="K1282" s="61">
        <v>25</v>
      </c>
      <c r="L1282"/>
      <c r="M1282"/>
      <c r="N1282"/>
      <c r="O1282"/>
      <c r="P1282"/>
      <c r="Q1282"/>
      <c r="R1282"/>
      <c r="S1282"/>
      <c r="T1282"/>
      <c r="U1282"/>
      <c r="V1282"/>
      <c r="W1282"/>
      <c r="X1282"/>
      <c r="Y1282"/>
      <c r="Z1282"/>
      <c r="AA1282"/>
      <c r="AB1282"/>
      <c r="AC1282"/>
      <c r="AD1282"/>
    </row>
    <row r="1283" spans="1:30" s="10" customFormat="1" ht="30" customHeight="1">
      <c r="A1283" s="5"/>
      <c r="B1283" s="5"/>
      <c r="C1283" s="18">
        <v>1280</v>
      </c>
      <c r="D1283" s="19" t="s">
        <v>1382</v>
      </c>
      <c r="E1283" s="65" t="s">
        <v>1390</v>
      </c>
      <c r="F1283" s="65" t="s">
        <v>1391</v>
      </c>
      <c r="G1283" s="24" t="str">
        <f t="shared" si="19"/>
        <v>Do</v>
      </c>
      <c r="H1283" s="60" t="s">
        <v>1396</v>
      </c>
      <c r="I1283" s="61">
        <v>1</v>
      </c>
      <c r="J1283" s="11"/>
      <c r="K1283" s="61">
        <v>10</v>
      </c>
      <c r="L1283"/>
      <c r="M1283"/>
      <c r="N1283"/>
      <c r="O1283"/>
      <c r="P1283"/>
      <c r="Q1283"/>
      <c r="R1283"/>
      <c r="S1283"/>
      <c r="T1283"/>
      <c r="U1283"/>
      <c r="V1283"/>
      <c r="W1283"/>
      <c r="X1283"/>
      <c r="Y1283"/>
      <c r="Z1283"/>
      <c r="AA1283"/>
      <c r="AB1283"/>
      <c r="AC1283"/>
      <c r="AD1283"/>
    </row>
    <row r="1284" spans="1:30" s="10" customFormat="1" ht="30" customHeight="1">
      <c r="A1284" s="5"/>
      <c r="B1284" s="5"/>
      <c r="C1284" s="18">
        <v>1281</v>
      </c>
      <c r="D1284" s="19" t="s">
        <v>1382</v>
      </c>
      <c r="E1284" s="65" t="s">
        <v>1390</v>
      </c>
      <c r="F1284" s="65" t="s">
        <v>1391</v>
      </c>
      <c r="G1284" s="24" t="str">
        <f t="shared" si="19"/>
        <v>Do</v>
      </c>
      <c r="H1284" s="60" t="s">
        <v>1397</v>
      </c>
      <c r="I1284" s="61">
        <f>1.2-0.685</f>
        <v>0.5149999999999999</v>
      </c>
      <c r="J1284" s="11"/>
      <c r="K1284" s="61">
        <v>10</v>
      </c>
      <c r="L1284"/>
      <c r="M1284"/>
      <c r="N1284"/>
      <c r="O1284"/>
      <c r="P1284"/>
      <c r="Q1284"/>
      <c r="R1284"/>
      <c r="S1284"/>
      <c r="T1284"/>
      <c r="U1284"/>
      <c r="V1284"/>
      <c r="W1284"/>
      <c r="X1284"/>
      <c r="Y1284"/>
      <c r="Z1284"/>
      <c r="AA1284"/>
      <c r="AB1284"/>
      <c r="AC1284"/>
      <c r="AD1284"/>
    </row>
    <row r="1285" spans="1:30" s="10" customFormat="1" ht="30" customHeight="1">
      <c r="A1285" s="5"/>
      <c r="B1285" s="5"/>
      <c r="C1285" s="18">
        <v>1282</v>
      </c>
      <c r="D1285" s="19" t="s">
        <v>1382</v>
      </c>
      <c r="E1285" s="65" t="s">
        <v>1390</v>
      </c>
      <c r="F1285" s="65" t="s">
        <v>1391</v>
      </c>
      <c r="G1285" s="24" t="str">
        <f t="shared" si="19"/>
        <v>Do</v>
      </c>
      <c r="H1285" s="60" t="s">
        <v>1398</v>
      </c>
      <c r="I1285" s="61">
        <v>1</v>
      </c>
      <c r="J1285" s="11"/>
      <c r="K1285" s="61">
        <v>15</v>
      </c>
      <c r="L1285"/>
      <c r="M1285"/>
      <c r="N1285"/>
      <c r="O1285"/>
      <c r="P1285"/>
      <c r="Q1285"/>
      <c r="R1285"/>
      <c r="S1285"/>
      <c r="T1285"/>
      <c r="U1285"/>
      <c r="V1285"/>
      <c r="W1285"/>
      <c r="X1285"/>
      <c r="Y1285"/>
      <c r="Z1285"/>
      <c r="AA1285"/>
      <c r="AB1285"/>
      <c r="AC1285"/>
      <c r="AD1285"/>
    </row>
    <row r="1286" spans="1:30" s="10" customFormat="1" ht="30" customHeight="1">
      <c r="A1286" s="5"/>
      <c r="B1286" s="5"/>
      <c r="C1286" s="18">
        <v>1283</v>
      </c>
      <c r="D1286" s="19" t="s">
        <v>1382</v>
      </c>
      <c r="E1286" s="65" t="s">
        <v>1390</v>
      </c>
      <c r="F1286" s="65" t="s">
        <v>1391</v>
      </c>
      <c r="G1286" s="24" t="str">
        <f t="shared" si="19"/>
        <v>Do</v>
      </c>
      <c r="H1286" s="60" t="s">
        <v>1399</v>
      </c>
      <c r="I1286" s="61">
        <v>1</v>
      </c>
      <c r="J1286" s="11"/>
      <c r="K1286" s="61">
        <v>15</v>
      </c>
      <c r="L1286"/>
      <c r="M1286"/>
      <c r="N1286"/>
      <c r="O1286"/>
      <c r="P1286"/>
      <c r="Q1286"/>
      <c r="R1286"/>
      <c r="S1286"/>
      <c r="T1286"/>
      <c r="U1286"/>
      <c r="V1286"/>
      <c r="W1286"/>
      <c r="X1286"/>
      <c r="Y1286"/>
      <c r="Z1286"/>
      <c r="AA1286"/>
      <c r="AB1286"/>
      <c r="AC1286"/>
      <c r="AD1286"/>
    </row>
    <row r="1287" spans="1:30" s="10" customFormat="1" ht="30" customHeight="1">
      <c r="A1287" s="5"/>
      <c r="B1287" s="5"/>
      <c r="C1287" s="18">
        <v>1284</v>
      </c>
      <c r="D1287" s="19" t="s">
        <v>1382</v>
      </c>
      <c r="E1287" s="65" t="s">
        <v>1390</v>
      </c>
      <c r="F1287" s="65" t="s">
        <v>1391</v>
      </c>
      <c r="G1287" s="24" t="b">
        <f>F2546=IF(F1287=F1286,"Do",F1287)</f>
        <v>0</v>
      </c>
      <c r="H1287" s="60" t="s">
        <v>1400</v>
      </c>
      <c r="I1287" s="61">
        <v>0.4</v>
      </c>
      <c r="J1287" s="11"/>
      <c r="K1287" s="61">
        <v>10</v>
      </c>
      <c r="L1287"/>
      <c r="M1287"/>
      <c r="N1287"/>
      <c r="O1287"/>
      <c r="P1287"/>
      <c r="Q1287"/>
      <c r="R1287"/>
      <c r="S1287"/>
      <c r="T1287"/>
      <c r="U1287"/>
      <c r="V1287"/>
      <c r="W1287"/>
      <c r="X1287"/>
      <c r="Y1287"/>
      <c r="Z1287"/>
      <c r="AA1287"/>
      <c r="AB1287"/>
      <c r="AC1287"/>
      <c r="AD1287"/>
    </row>
    <row r="1288" spans="1:30" s="10" customFormat="1" ht="30" customHeight="1">
      <c r="A1288" s="5"/>
      <c r="B1288" s="5"/>
      <c r="C1288" s="18">
        <v>1285</v>
      </c>
      <c r="D1288" s="19" t="s">
        <v>1382</v>
      </c>
      <c r="E1288" s="65" t="s">
        <v>1390</v>
      </c>
      <c r="F1288" s="65" t="s">
        <v>1391</v>
      </c>
      <c r="G1288" s="24" t="str">
        <f t="shared" si="19"/>
        <v>Do</v>
      </c>
      <c r="H1288" s="60" t="s">
        <v>1401</v>
      </c>
      <c r="I1288" s="61">
        <v>2</v>
      </c>
      <c r="J1288" s="11"/>
      <c r="K1288" s="61">
        <v>50</v>
      </c>
      <c r="L1288"/>
      <c r="M1288"/>
      <c r="N1288"/>
      <c r="O1288"/>
      <c r="P1288"/>
      <c r="Q1288"/>
      <c r="R1288"/>
      <c r="S1288"/>
      <c r="T1288"/>
      <c r="U1288"/>
      <c r="V1288"/>
      <c r="W1288"/>
      <c r="X1288"/>
      <c r="Y1288"/>
      <c r="Z1288"/>
      <c r="AA1288"/>
      <c r="AB1288"/>
      <c r="AC1288"/>
      <c r="AD1288"/>
    </row>
    <row r="1289" spans="1:30" s="10" customFormat="1" ht="30" customHeight="1">
      <c r="A1289" s="5"/>
      <c r="B1289" s="5"/>
      <c r="C1289" s="18">
        <v>1286</v>
      </c>
      <c r="D1289" s="19" t="s">
        <v>1382</v>
      </c>
      <c r="E1289" s="65" t="s">
        <v>1390</v>
      </c>
      <c r="F1289" s="65" t="s">
        <v>1391</v>
      </c>
      <c r="G1289" s="24" t="str">
        <f t="shared" si="19"/>
        <v>Do</v>
      </c>
      <c r="H1289" s="60" t="s">
        <v>1402</v>
      </c>
      <c r="I1289" s="61">
        <v>1.6</v>
      </c>
      <c r="J1289" s="11"/>
      <c r="K1289" s="61">
        <v>10</v>
      </c>
      <c r="L1289"/>
      <c r="M1289"/>
      <c r="N1289"/>
      <c r="O1289"/>
      <c r="P1289"/>
      <c r="Q1289"/>
      <c r="R1289"/>
      <c r="S1289"/>
      <c r="T1289"/>
      <c r="U1289"/>
      <c r="V1289"/>
      <c r="W1289"/>
      <c r="X1289"/>
      <c r="Y1289"/>
      <c r="Z1289"/>
      <c r="AA1289"/>
      <c r="AB1289"/>
      <c r="AC1289"/>
      <c r="AD1289"/>
    </row>
    <row r="1290" spans="1:30" s="10" customFormat="1" ht="45" customHeight="1">
      <c r="A1290" s="5"/>
      <c r="B1290" s="5"/>
      <c r="C1290" s="18">
        <v>1287</v>
      </c>
      <c r="D1290" s="19" t="s">
        <v>432</v>
      </c>
      <c r="E1290" s="67" t="s">
        <v>433</v>
      </c>
      <c r="F1290" s="67" t="s">
        <v>433</v>
      </c>
      <c r="G1290" s="24" t="str">
        <f t="shared" ref="G1290:G1353" si="20">IF(F1290=F1289,"Do",F1290)</f>
        <v>Bakulia Rd Divn</v>
      </c>
      <c r="H1290" s="60" t="s">
        <v>1403</v>
      </c>
      <c r="I1290" s="61">
        <v>2.15</v>
      </c>
      <c r="J1290" s="11"/>
      <c r="K1290" s="61">
        <v>17</v>
      </c>
      <c r="L1290"/>
      <c r="M1290"/>
      <c r="N1290"/>
      <c r="O1290"/>
      <c r="P1290"/>
      <c r="Q1290"/>
      <c r="R1290"/>
      <c r="S1290"/>
      <c r="T1290"/>
      <c r="U1290"/>
      <c r="V1290"/>
      <c r="W1290"/>
      <c r="X1290"/>
      <c r="Y1290"/>
      <c r="Z1290"/>
      <c r="AA1290"/>
      <c r="AB1290"/>
      <c r="AC1290"/>
      <c r="AD1290"/>
    </row>
    <row r="1291" spans="1:30" s="10" customFormat="1" ht="45" customHeight="1">
      <c r="A1291" s="5"/>
      <c r="B1291" s="5"/>
      <c r="C1291" s="18">
        <v>1288</v>
      </c>
      <c r="D1291" s="19" t="s">
        <v>432</v>
      </c>
      <c r="E1291" s="67" t="s">
        <v>433</v>
      </c>
      <c r="F1291" s="67" t="s">
        <v>433</v>
      </c>
      <c r="G1291" s="24" t="str">
        <f t="shared" si="20"/>
        <v>Do</v>
      </c>
      <c r="H1291" s="60" t="s">
        <v>1404</v>
      </c>
      <c r="I1291" s="61">
        <v>3</v>
      </c>
      <c r="J1291" s="11"/>
      <c r="K1291" s="61">
        <v>21</v>
      </c>
      <c r="L1291"/>
      <c r="M1291"/>
      <c r="N1291"/>
      <c r="O1291"/>
      <c r="P1291"/>
      <c r="Q1291"/>
      <c r="R1291"/>
      <c r="S1291"/>
      <c r="T1291"/>
      <c r="U1291"/>
      <c r="V1291"/>
      <c r="W1291"/>
      <c r="X1291"/>
      <c r="Y1291"/>
      <c r="Z1291"/>
      <c r="AA1291"/>
      <c r="AB1291"/>
      <c r="AC1291"/>
      <c r="AD1291"/>
    </row>
    <row r="1292" spans="1:30" s="10" customFormat="1" ht="45" customHeight="1">
      <c r="A1292" s="5"/>
      <c r="B1292" s="5"/>
      <c r="C1292" s="18">
        <v>1289</v>
      </c>
      <c r="D1292" s="19" t="s">
        <v>432</v>
      </c>
      <c r="E1292" s="67" t="s">
        <v>433</v>
      </c>
      <c r="F1292" s="67" t="s">
        <v>433</v>
      </c>
      <c r="G1292" s="24" t="str">
        <f t="shared" si="20"/>
        <v>Do</v>
      </c>
      <c r="H1292" s="60" t="s">
        <v>1405</v>
      </c>
      <c r="I1292" s="61">
        <v>4.8600000000000003</v>
      </c>
      <c r="J1292" s="11"/>
      <c r="K1292" s="61">
        <v>30</v>
      </c>
      <c r="L1292"/>
      <c r="M1292"/>
      <c r="N1292"/>
      <c r="O1292"/>
      <c r="P1292"/>
      <c r="Q1292"/>
      <c r="R1292"/>
      <c r="S1292"/>
      <c r="T1292"/>
      <c r="U1292"/>
      <c r="V1292"/>
      <c r="W1292"/>
      <c r="X1292"/>
      <c r="Y1292"/>
      <c r="Z1292"/>
      <c r="AA1292"/>
      <c r="AB1292"/>
      <c r="AC1292"/>
      <c r="AD1292"/>
    </row>
    <row r="1293" spans="1:30" s="10" customFormat="1" ht="45" customHeight="1">
      <c r="A1293" s="5"/>
      <c r="B1293" s="5"/>
      <c r="C1293" s="18">
        <v>1290</v>
      </c>
      <c r="D1293" s="19" t="s">
        <v>432</v>
      </c>
      <c r="E1293" s="67" t="s">
        <v>433</v>
      </c>
      <c r="F1293" s="67" t="s">
        <v>433</v>
      </c>
      <c r="G1293" s="24" t="str">
        <f t="shared" si="20"/>
        <v>Do</v>
      </c>
      <c r="H1293" s="60" t="s">
        <v>1406</v>
      </c>
      <c r="I1293" s="61">
        <v>0</v>
      </c>
      <c r="J1293" s="11">
        <v>1</v>
      </c>
      <c r="K1293" s="61">
        <v>10</v>
      </c>
      <c r="L1293"/>
      <c r="M1293"/>
      <c r="N1293"/>
      <c r="O1293"/>
      <c r="P1293"/>
      <c r="Q1293"/>
      <c r="R1293"/>
      <c r="S1293"/>
      <c r="T1293"/>
      <c r="U1293"/>
      <c r="V1293"/>
      <c r="W1293"/>
      <c r="X1293"/>
      <c r="Y1293"/>
      <c r="Z1293"/>
      <c r="AA1293"/>
      <c r="AB1293"/>
      <c r="AC1293"/>
      <c r="AD1293"/>
    </row>
    <row r="1294" spans="1:30" s="10" customFormat="1" ht="45" customHeight="1">
      <c r="A1294" s="5"/>
      <c r="B1294" s="5"/>
      <c r="C1294" s="18">
        <v>1291</v>
      </c>
      <c r="D1294" s="19" t="s">
        <v>432</v>
      </c>
      <c r="E1294" s="67" t="s">
        <v>433</v>
      </c>
      <c r="F1294" s="67" t="s">
        <v>433</v>
      </c>
      <c r="G1294" s="24" t="str">
        <f t="shared" si="20"/>
        <v>Do</v>
      </c>
      <c r="H1294" s="60" t="s">
        <v>1407</v>
      </c>
      <c r="I1294" s="61">
        <v>5</v>
      </c>
      <c r="J1294" s="11"/>
      <c r="K1294" s="61">
        <v>35</v>
      </c>
      <c r="L1294"/>
      <c r="M1294"/>
      <c r="N1294"/>
      <c r="O1294"/>
      <c r="P1294"/>
      <c r="Q1294"/>
      <c r="R1294"/>
      <c r="S1294"/>
      <c r="T1294"/>
      <c r="U1294"/>
      <c r="V1294"/>
      <c r="W1294"/>
      <c r="X1294"/>
      <c r="Y1294"/>
      <c r="Z1294"/>
      <c r="AA1294"/>
      <c r="AB1294"/>
      <c r="AC1294"/>
      <c r="AD1294"/>
    </row>
    <row r="1295" spans="1:30" s="10" customFormat="1" ht="60" customHeight="1">
      <c r="A1295" s="5"/>
      <c r="B1295" s="5"/>
      <c r="C1295" s="18">
        <v>1292</v>
      </c>
      <c r="D1295" s="19" t="s">
        <v>432</v>
      </c>
      <c r="E1295" s="67" t="s">
        <v>433</v>
      </c>
      <c r="F1295" s="67" t="s">
        <v>433</v>
      </c>
      <c r="G1295" s="24" t="str">
        <f t="shared" si="20"/>
        <v>Do</v>
      </c>
      <c r="H1295" s="60" t="s">
        <v>1408</v>
      </c>
      <c r="I1295" s="61">
        <v>1.66</v>
      </c>
      <c r="J1295" s="11"/>
      <c r="K1295" s="61">
        <v>10</v>
      </c>
      <c r="L1295"/>
      <c r="M1295"/>
      <c r="N1295"/>
      <c r="O1295"/>
      <c r="P1295"/>
      <c r="Q1295"/>
      <c r="R1295"/>
      <c r="S1295"/>
      <c r="T1295"/>
      <c r="U1295"/>
      <c r="V1295"/>
      <c r="W1295"/>
      <c r="X1295"/>
      <c r="Y1295"/>
      <c r="Z1295"/>
      <c r="AA1295"/>
      <c r="AB1295"/>
      <c r="AC1295"/>
      <c r="AD1295"/>
    </row>
    <row r="1296" spans="1:30" s="10" customFormat="1" ht="45" customHeight="1">
      <c r="A1296" s="5"/>
      <c r="B1296" s="5"/>
      <c r="C1296" s="18">
        <v>1293</v>
      </c>
      <c r="D1296" s="19" t="s">
        <v>432</v>
      </c>
      <c r="E1296" s="67" t="s">
        <v>433</v>
      </c>
      <c r="F1296" s="67" t="s">
        <v>433</v>
      </c>
      <c r="G1296" s="24" t="str">
        <f t="shared" si="20"/>
        <v>Do</v>
      </c>
      <c r="H1296" s="60" t="s">
        <v>1409</v>
      </c>
      <c r="I1296" s="61">
        <v>2.5</v>
      </c>
      <c r="J1296" s="11"/>
      <c r="K1296" s="61">
        <v>15</v>
      </c>
      <c r="L1296"/>
      <c r="M1296"/>
      <c r="N1296"/>
      <c r="O1296"/>
      <c r="P1296"/>
      <c r="Q1296"/>
      <c r="R1296"/>
      <c r="S1296"/>
      <c r="T1296"/>
      <c r="U1296"/>
      <c r="V1296"/>
      <c r="W1296"/>
      <c r="X1296"/>
      <c r="Y1296"/>
      <c r="Z1296"/>
      <c r="AA1296"/>
      <c r="AB1296"/>
      <c r="AC1296"/>
      <c r="AD1296"/>
    </row>
    <row r="1297" spans="1:30" s="10" customFormat="1" ht="45" customHeight="1">
      <c r="A1297" s="5"/>
      <c r="B1297" s="5"/>
      <c r="C1297" s="18">
        <v>1294</v>
      </c>
      <c r="D1297" s="19" t="s">
        <v>432</v>
      </c>
      <c r="E1297" s="67" t="s">
        <v>433</v>
      </c>
      <c r="F1297" s="67" t="s">
        <v>433</v>
      </c>
      <c r="G1297" s="24" t="str">
        <f t="shared" si="20"/>
        <v>Do</v>
      </c>
      <c r="H1297" s="60" t="s">
        <v>1410</v>
      </c>
      <c r="I1297" s="61">
        <v>0</v>
      </c>
      <c r="J1297" s="11">
        <v>1</v>
      </c>
      <c r="K1297" s="61">
        <v>15</v>
      </c>
      <c r="L1297"/>
      <c r="M1297"/>
      <c r="N1297"/>
      <c r="O1297"/>
      <c r="P1297"/>
      <c r="Q1297"/>
      <c r="R1297"/>
      <c r="S1297"/>
      <c r="T1297"/>
      <c r="U1297"/>
      <c r="V1297"/>
      <c r="W1297"/>
      <c r="X1297"/>
      <c r="Y1297"/>
      <c r="Z1297"/>
      <c r="AA1297"/>
      <c r="AB1297"/>
      <c r="AC1297"/>
      <c r="AD1297"/>
    </row>
    <row r="1298" spans="1:30" s="10" customFormat="1" ht="45" customHeight="1">
      <c r="A1298" s="5"/>
      <c r="B1298" s="5"/>
      <c r="C1298" s="18">
        <v>1295</v>
      </c>
      <c r="D1298" s="19" t="s">
        <v>432</v>
      </c>
      <c r="E1298" s="67" t="s">
        <v>433</v>
      </c>
      <c r="F1298" s="67" t="s">
        <v>433</v>
      </c>
      <c r="G1298" s="24" t="str">
        <f t="shared" si="20"/>
        <v>Do</v>
      </c>
      <c r="H1298" s="60" t="s">
        <v>1411</v>
      </c>
      <c r="I1298" s="61">
        <v>1.5</v>
      </c>
      <c r="J1298" s="11"/>
      <c r="K1298" s="61">
        <v>10</v>
      </c>
      <c r="L1298"/>
      <c r="M1298"/>
      <c r="N1298"/>
      <c r="O1298"/>
      <c r="P1298"/>
      <c r="Q1298"/>
      <c r="R1298"/>
      <c r="S1298"/>
      <c r="T1298"/>
      <c r="U1298"/>
      <c r="V1298"/>
      <c r="W1298"/>
      <c r="X1298"/>
      <c r="Y1298"/>
      <c r="Z1298"/>
      <c r="AA1298"/>
      <c r="AB1298"/>
      <c r="AC1298"/>
      <c r="AD1298"/>
    </row>
    <row r="1299" spans="1:30" s="10" customFormat="1" ht="45" customHeight="1">
      <c r="A1299" s="5"/>
      <c r="B1299" s="5"/>
      <c r="C1299" s="18">
        <v>1296</v>
      </c>
      <c r="D1299" s="19" t="s">
        <v>432</v>
      </c>
      <c r="E1299" s="67" t="s">
        <v>433</v>
      </c>
      <c r="F1299" s="67" t="s">
        <v>433</v>
      </c>
      <c r="G1299" s="24" t="str">
        <f t="shared" si="20"/>
        <v>Do</v>
      </c>
      <c r="H1299" s="60" t="s">
        <v>1412</v>
      </c>
      <c r="I1299" s="61">
        <v>0.2</v>
      </c>
      <c r="J1299" s="11"/>
      <c r="K1299" s="61">
        <v>5</v>
      </c>
      <c r="L1299"/>
      <c r="M1299"/>
      <c r="N1299"/>
      <c r="O1299"/>
      <c r="P1299"/>
      <c r="Q1299"/>
      <c r="R1299"/>
      <c r="S1299"/>
      <c r="T1299"/>
      <c r="U1299"/>
      <c r="V1299"/>
      <c r="W1299"/>
      <c r="X1299"/>
      <c r="Y1299"/>
      <c r="Z1299"/>
      <c r="AA1299"/>
      <c r="AB1299"/>
      <c r="AC1299"/>
      <c r="AD1299"/>
    </row>
    <row r="1300" spans="1:30" s="10" customFormat="1" ht="45" customHeight="1">
      <c r="A1300" s="5"/>
      <c r="B1300" s="5"/>
      <c r="C1300" s="18">
        <v>1297</v>
      </c>
      <c r="D1300" s="19" t="s">
        <v>432</v>
      </c>
      <c r="E1300" s="67" t="s">
        <v>433</v>
      </c>
      <c r="F1300" s="67" t="s">
        <v>433</v>
      </c>
      <c r="G1300" s="24" t="str">
        <f t="shared" si="20"/>
        <v>Do</v>
      </c>
      <c r="H1300" s="60" t="s">
        <v>1413</v>
      </c>
      <c r="I1300" s="61">
        <v>2.8</v>
      </c>
      <c r="J1300" s="11"/>
      <c r="K1300" s="61">
        <v>20</v>
      </c>
      <c r="L1300"/>
      <c r="M1300"/>
      <c r="N1300"/>
      <c r="O1300"/>
      <c r="P1300"/>
      <c r="Q1300"/>
      <c r="R1300"/>
      <c r="S1300"/>
      <c r="T1300"/>
      <c r="U1300"/>
      <c r="V1300"/>
      <c r="W1300"/>
      <c r="X1300"/>
      <c r="Y1300"/>
      <c r="Z1300"/>
      <c r="AA1300"/>
      <c r="AB1300"/>
      <c r="AC1300"/>
      <c r="AD1300"/>
    </row>
    <row r="1301" spans="1:30" s="10" customFormat="1" ht="45" customHeight="1">
      <c r="A1301" s="5"/>
      <c r="B1301" s="5"/>
      <c r="C1301" s="18">
        <v>1298</v>
      </c>
      <c r="D1301" s="19" t="s">
        <v>432</v>
      </c>
      <c r="E1301" s="67" t="s">
        <v>433</v>
      </c>
      <c r="F1301" s="67" t="s">
        <v>433</v>
      </c>
      <c r="G1301" s="24" t="str">
        <f t="shared" si="20"/>
        <v>Do</v>
      </c>
      <c r="H1301" s="60" t="s">
        <v>1414</v>
      </c>
      <c r="I1301" s="61">
        <v>0.3</v>
      </c>
      <c r="J1301" s="11"/>
      <c r="K1301" s="61">
        <v>3</v>
      </c>
      <c r="L1301"/>
      <c r="M1301"/>
      <c r="N1301"/>
      <c r="O1301"/>
      <c r="P1301"/>
      <c r="Q1301"/>
      <c r="R1301"/>
      <c r="S1301"/>
      <c r="T1301"/>
      <c r="U1301"/>
      <c r="V1301"/>
      <c r="W1301"/>
      <c r="X1301"/>
      <c r="Y1301"/>
      <c r="Z1301"/>
      <c r="AA1301"/>
      <c r="AB1301"/>
      <c r="AC1301"/>
      <c r="AD1301"/>
    </row>
    <row r="1302" spans="1:30" s="10" customFormat="1" ht="45" customHeight="1">
      <c r="A1302" s="5"/>
      <c r="B1302" s="5"/>
      <c r="C1302" s="18">
        <v>1299</v>
      </c>
      <c r="D1302" s="19" t="s">
        <v>432</v>
      </c>
      <c r="E1302" s="67" t="s">
        <v>433</v>
      </c>
      <c r="F1302" s="67" t="s">
        <v>433</v>
      </c>
      <c r="G1302" s="24" t="str">
        <f t="shared" si="20"/>
        <v>Do</v>
      </c>
      <c r="H1302" s="60" t="s">
        <v>1415</v>
      </c>
      <c r="I1302" s="61">
        <v>0.6</v>
      </c>
      <c r="J1302" s="11"/>
      <c r="K1302" s="61">
        <v>9</v>
      </c>
      <c r="L1302"/>
      <c r="M1302"/>
      <c r="N1302"/>
      <c r="O1302"/>
      <c r="P1302"/>
      <c r="Q1302"/>
      <c r="R1302"/>
      <c r="S1302"/>
      <c r="T1302"/>
      <c r="U1302"/>
      <c r="V1302"/>
      <c r="W1302"/>
      <c r="X1302"/>
      <c r="Y1302"/>
      <c r="Z1302"/>
      <c r="AA1302"/>
      <c r="AB1302"/>
      <c r="AC1302"/>
      <c r="AD1302"/>
    </row>
    <row r="1303" spans="1:30" s="10" customFormat="1" ht="45" customHeight="1">
      <c r="A1303" s="5"/>
      <c r="B1303" s="5"/>
      <c r="C1303" s="18">
        <v>1300</v>
      </c>
      <c r="D1303" s="19" t="s">
        <v>432</v>
      </c>
      <c r="E1303" s="65" t="s">
        <v>1416</v>
      </c>
      <c r="F1303" s="65" t="s">
        <v>1416</v>
      </c>
      <c r="G1303" s="24" t="str">
        <f t="shared" si="20"/>
        <v>Diphu Roads Division</v>
      </c>
      <c r="H1303" s="60" t="s">
        <v>1417</v>
      </c>
      <c r="I1303" s="61">
        <v>3</v>
      </c>
      <c r="J1303" s="11"/>
      <c r="K1303" s="61">
        <v>50</v>
      </c>
      <c r="L1303"/>
      <c r="M1303"/>
      <c r="N1303"/>
      <c r="O1303"/>
      <c r="P1303"/>
      <c r="Q1303"/>
      <c r="R1303"/>
      <c r="S1303"/>
      <c r="T1303"/>
      <c r="U1303"/>
      <c r="V1303"/>
      <c r="W1303"/>
      <c r="X1303"/>
      <c r="Y1303"/>
      <c r="Z1303"/>
      <c r="AA1303"/>
      <c r="AB1303"/>
      <c r="AC1303"/>
      <c r="AD1303"/>
    </row>
    <row r="1304" spans="1:30" s="10" customFormat="1" ht="30" customHeight="1">
      <c r="A1304" s="5"/>
      <c r="B1304" s="5"/>
      <c r="C1304" s="18">
        <v>1301</v>
      </c>
      <c r="D1304" s="19" t="s">
        <v>432</v>
      </c>
      <c r="E1304" s="65" t="s">
        <v>1416</v>
      </c>
      <c r="F1304" s="65" t="s">
        <v>1416</v>
      </c>
      <c r="G1304" s="24" t="str">
        <f t="shared" si="20"/>
        <v>Do</v>
      </c>
      <c r="H1304" s="60" t="s">
        <v>1418</v>
      </c>
      <c r="I1304" s="61">
        <v>1</v>
      </c>
      <c r="J1304" s="11"/>
      <c r="K1304" s="61">
        <v>20</v>
      </c>
      <c r="L1304"/>
      <c r="M1304"/>
      <c r="N1304"/>
      <c r="O1304"/>
      <c r="P1304"/>
      <c r="Q1304"/>
      <c r="R1304"/>
      <c r="S1304"/>
      <c r="T1304"/>
      <c r="U1304"/>
      <c r="V1304"/>
      <c r="W1304"/>
      <c r="X1304"/>
      <c r="Y1304"/>
      <c r="Z1304"/>
      <c r="AA1304"/>
      <c r="AB1304"/>
      <c r="AC1304"/>
      <c r="AD1304"/>
    </row>
    <row r="1305" spans="1:30" s="10" customFormat="1" ht="45" customHeight="1">
      <c r="A1305" s="5"/>
      <c r="B1305" s="5"/>
      <c r="C1305" s="18">
        <v>1302</v>
      </c>
      <c r="D1305" s="19" t="s">
        <v>432</v>
      </c>
      <c r="E1305" s="65" t="s">
        <v>1416</v>
      </c>
      <c r="F1305" s="65" t="s">
        <v>1416</v>
      </c>
      <c r="G1305" s="24" t="str">
        <f t="shared" si="20"/>
        <v>Do</v>
      </c>
      <c r="H1305" s="60" t="s">
        <v>1419</v>
      </c>
      <c r="I1305" s="61">
        <v>1.3</v>
      </c>
      <c r="J1305" s="11"/>
      <c r="K1305" s="61">
        <v>32.799999999999997</v>
      </c>
      <c r="L1305"/>
      <c r="M1305"/>
      <c r="N1305"/>
      <c r="O1305"/>
      <c r="P1305"/>
      <c r="Q1305"/>
      <c r="R1305"/>
      <c r="S1305"/>
      <c r="T1305"/>
      <c r="U1305"/>
      <c r="V1305"/>
      <c r="W1305"/>
      <c r="X1305"/>
      <c r="Y1305"/>
      <c r="Z1305"/>
      <c r="AA1305"/>
      <c r="AB1305"/>
      <c r="AC1305"/>
      <c r="AD1305"/>
    </row>
    <row r="1306" spans="1:30" s="10" customFormat="1" ht="30" customHeight="1">
      <c r="A1306" s="5"/>
      <c r="B1306" s="5"/>
      <c r="C1306" s="18">
        <v>1303</v>
      </c>
      <c r="D1306" s="19" t="s">
        <v>432</v>
      </c>
      <c r="E1306" s="65" t="s">
        <v>1416</v>
      </c>
      <c r="F1306" s="65" t="s">
        <v>1416</v>
      </c>
      <c r="G1306" s="24" t="str">
        <f t="shared" si="20"/>
        <v>Do</v>
      </c>
      <c r="H1306" s="60" t="s">
        <v>1420</v>
      </c>
      <c r="I1306" s="61">
        <v>1.6</v>
      </c>
      <c r="J1306" s="11"/>
      <c r="K1306" s="61">
        <v>80</v>
      </c>
      <c r="L1306"/>
      <c r="M1306"/>
      <c r="N1306"/>
      <c r="O1306"/>
      <c r="P1306"/>
      <c r="Q1306"/>
      <c r="R1306"/>
      <c r="S1306"/>
      <c r="T1306"/>
      <c r="U1306"/>
      <c r="V1306"/>
      <c r="W1306"/>
      <c r="X1306"/>
      <c r="Y1306"/>
      <c r="Z1306"/>
      <c r="AA1306"/>
      <c r="AB1306"/>
      <c r="AC1306"/>
      <c r="AD1306"/>
    </row>
    <row r="1307" spans="1:30" s="10" customFormat="1" ht="45" customHeight="1">
      <c r="A1307" s="5"/>
      <c r="B1307" s="5"/>
      <c r="C1307" s="18">
        <v>1304</v>
      </c>
      <c r="D1307" s="19" t="s">
        <v>432</v>
      </c>
      <c r="E1307" s="65" t="s">
        <v>1416</v>
      </c>
      <c r="F1307" s="65" t="s">
        <v>1416</v>
      </c>
      <c r="G1307" s="24" t="str">
        <f t="shared" si="20"/>
        <v>Do</v>
      </c>
      <c r="H1307" s="60" t="s">
        <v>1421</v>
      </c>
      <c r="I1307" s="61">
        <v>0.7</v>
      </c>
      <c r="J1307" s="11"/>
      <c r="K1307" s="61">
        <v>50</v>
      </c>
      <c r="L1307"/>
      <c r="M1307"/>
      <c r="N1307"/>
      <c r="O1307"/>
      <c r="P1307"/>
      <c r="Q1307"/>
      <c r="R1307"/>
      <c r="S1307"/>
      <c r="T1307"/>
      <c r="U1307"/>
      <c r="V1307"/>
      <c r="W1307"/>
      <c r="X1307"/>
      <c r="Y1307"/>
      <c r="Z1307"/>
      <c r="AA1307"/>
      <c r="AB1307"/>
      <c r="AC1307"/>
      <c r="AD1307"/>
    </row>
    <row r="1308" spans="1:30" s="10" customFormat="1" ht="45" customHeight="1">
      <c r="A1308" s="5"/>
      <c r="B1308" s="5"/>
      <c r="C1308" s="18">
        <v>1305</v>
      </c>
      <c r="D1308" s="19" t="s">
        <v>432</v>
      </c>
      <c r="E1308" s="65" t="s">
        <v>1416</v>
      </c>
      <c r="F1308" s="65" t="s">
        <v>1416</v>
      </c>
      <c r="G1308" s="24" t="str">
        <f t="shared" si="20"/>
        <v>Do</v>
      </c>
      <c r="H1308" s="60" t="s">
        <v>1422</v>
      </c>
      <c r="I1308" s="61">
        <v>1</v>
      </c>
      <c r="J1308" s="11"/>
      <c r="K1308" s="61">
        <v>67.2</v>
      </c>
      <c r="L1308"/>
      <c r="M1308"/>
      <c r="N1308"/>
      <c r="O1308"/>
      <c r="P1308"/>
      <c r="Q1308"/>
      <c r="R1308"/>
      <c r="S1308"/>
      <c r="T1308"/>
      <c r="U1308"/>
      <c r="V1308"/>
      <c r="W1308"/>
      <c r="X1308"/>
      <c r="Y1308"/>
      <c r="Z1308"/>
      <c r="AA1308"/>
      <c r="AB1308"/>
      <c r="AC1308"/>
      <c r="AD1308"/>
    </row>
    <row r="1309" spans="1:30" s="10" customFormat="1" ht="45" customHeight="1">
      <c r="A1309" s="5"/>
      <c r="B1309" s="5"/>
      <c r="C1309" s="18">
        <v>1306</v>
      </c>
      <c r="D1309" s="19" t="s">
        <v>432</v>
      </c>
      <c r="E1309" s="67" t="s">
        <v>433</v>
      </c>
      <c r="F1309" s="67" t="s">
        <v>433</v>
      </c>
      <c r="G1309" s="24" t="str">
        <f t="shared" si="20"/>
        <v>Bakulia Rd Divn</v>
      </c>
      <c r="H1309" s="60" t="s">
        <v>1423</v>
      </c>
      <c r="I1309" s="61">
        <v>22.57</v>
      </c>
      <c r="J1309" s="11"/>
      <c r="K1309" s="61">
        <v>200</v>
      </c>
      <c r="L1309"/>
      <c r="M1309"/>
      <c r="N1309"/>
      <c r="O1309"/>
      <c r="P1309"/>
      <c r="Q1309"/>
      <c r="R1309"/>
      <c r="S1309"/>
      <c r="T1309"/>
      <c r="U1309"/>
      <c r="V1309"/>
      <c r="W1309"/>
      <c r="X1309"/>
      <c r="Y1309"/>
      <c r="Z1309"/>
      <c r="AA1309"/>
      <c r="AB1309"/>
      <c r="AC1309"/>
      <c r="AD1309"/>
    </row>
    <row r="1310" spans="1:30" s="10" customFormat="1" ht="45" customHeight="1">
      <c r="A1310" s="5"/>
      <c r="B1310" s="5"/>
      <c r="C1310" s="18">
        <v>1307</v>
      </c>
      <c r="D1310" s="19" t="s">
        <v>432</v>
      </c>
      <c r="E1310" s="67" t="s">
        <v>433</v>
      </c>
      <c r="F1310" s="67" t="s">
        <v>433</v>
      </c>
      <c r="G1310" s="24" t="str">
        <f t="shared" si="20"/>
        <v>Do</v>
      </c>
      <c r="H1310" s="60" t="s">
        <v>1424</v>
      </c>
      <c r="I1310" s="61">
        <v>2</v>
      </c>
      <c r="J1310" s="11"/>
      <c r="K1310" s="61">
        <v>14</v>
      </c>
      <c r="L1310"/>
      <c r="M1310"/>
      <c r="N1310"/>
      <c r="O1310"/>
      <c r="P1310"/>
      <c r="Q1310"/>
      <c r="R1310"/>
      <c r="S1310"/>
      <c r="T1310"/>
      <c r="U1310"/>
      <c r="V1310"/>
      <c r="W1310"/>
      <c r="X1310"/>
      <c r="Y1310"/>
      <c r="Z1310"/>
      <c r="AA1310"/>
      <c r="AB1310"/>
      <c r="AC1310"/>
      <c r="AD1310"/>
    </row>
    <row r="1311" spans="1:30" s="10" customFormat="1" ht="45" customHeight="1">
      <c r="A1311" s="5"/>
      <c r="B1311" s="5"/>
      <c r="C1311" s="18">
        <v>1308</v>
      </c>
      <c r="D1311" s="19" t="s">
        <v>432</v>
      </c>
      <c r="E1311" s="67" t="s">
        <v>433</v>
      </c>
      <c r="F1311" s="67" t="s">
        <v>433</v>
      </c>
      <c r="G1311" s="24" t="str">
        <f t="shared" si="20"/>
        <v>Do</v>
      </c>
      <c r="H1311" s="60" t="s">
        <v>1425</v>
      </c>
      <c r="I1311" s="61">
        <v>3</v>
      </c>
      <c r="J1311" s="11"/>
      <c r="K1311" s="61">
        <v>17</v>
      </c>
      <c r="L1311"/>
      <c r="M1311"/>
      <c r="N1311"/>
      <c r="O1311"/>
      <c r="P1311"/>
      <c r="Q1311"/>
      <c r="R1311"/>
      <c r="S1311"/>
      <c r="T1311"/>
      <c r="U1311"/>
      <c r="V1311"/>
      <c r="W1311"/>
      <c r="X1311"/>
      <c r="Y1311"/>
      <c r="Z1311"/>
      <c r="AA1311"/>
      <c r="AB1311"/>
      <c r="AC1311"/>
      <c r="AD1311"/>
    </row>
    <row r="1312" spans="1:30" s="10" customFormat="1" ht="45" customHeight="1">
      <c r="A1312" s="5"/>
      <c r="B1312" s="5"/>
      <c r="C1312" s="18">
        <v>1309</v>
      </c>
      <c r="D1312" s="19" t="s">
        <v>432</v>
      </c>
      <c r="E1312" s="67" t="s">
        <v>433</v>
      </c>
      <c r="F1312" s="67" t="s">
        <v>433</v>
      </c>
      <c r="G1312" s="24" t="str">
        <f t="shared" si="20"/>
        <v>Do</v>
      </c>
      <c r="H1312" s="60" t="s">
        <v>1426</v>
      </c>
      <c r="I1312" s="61">
        <v>1</v>
      </c>
      <c r="J1312" s="11"/>
      <c r="K1312" s="61">
        <v>5</v>
      </c>
      <c r="L1312"/>
      <c r="M1312"/>
      <c r="N1312"/>
      <c r="O1312"/>
      <c r="P1312"/>
      <c r="Q1312"/>
      <c r="R1312"/>
      <c r="S1312"/>
      <c r="T1312"/>
      <c r="U1312"/>
      <c r="V1312"/>
      <c r="W1312"/>
      <c r="X1312"/>
      <c r="Y1312"/>
      <c r="Z1312"/>
      <c r="AA1312"/>
      <c r="AB1312"/>
      <c r="AC1312"/>
      <c r="AD1312"/>
    </row>
    <row r="1313" spans="1:30" s="10" customFormat="1" ht="45" customHeight="1">
      <c r="A1313" s="5"/>
      <c r="B1313" s="5"/>
      <c r="C1313" s="18">
        <v>1310</v>
      </c>
      <c r="D1313" s="19" t="s">
        <v>432</v>
      </c>
      <c r="E1313" s="67" t="s">
        <v>433</v>
      </c>
      <c r="F1313" s="67" t="s">
        <v>433</v>
      </c>
      <c r="G1313" s="24" t="str">
        <f t="shared" si="20"/>
        <v>Do</v>
      </c>
      <c r="H1313" s="60" t="s">
        <v>1427</v>
      </c>
      <c r="I1313" s="61">
        <v>2</v>
      </c>
      <c r="J1313" s="11"/>
      <c r="K1313" s="61">
        <v>14</v>
      </c>
      <c r="L1313"/>
      <c r="M1313"/>
      <c r="N1313"/>
      <c r="O1313"/>
      <c r="P1313"/>
      <c r="Q1313"/>
      <c r="R1313"/>
      <c r="S1313"/>
      <c r="T1313"/>
      <c r="U1313"/>
      <c r="V1313"/>
      <c r="W1313"/>
      <c r="X1313"/>
      <c r="Y1313"/>
      <c r="Z1313"/>
      <c r="AA1313"/>
      <c r="AB1313"/>
      <c r="AC1313"/>
      <c r="AD1313"/>
    </row>
    <row r="1314" spans="1:30" s="10" customFormat="1" ht="60" customHeight="1">
      <c r="A1314" s="5"/>
      <c r="B1314" s="5"/>
      <c r="C1314" s="18">
        <v>1311</v>
      </c>
      <c r="D1314" s="19" t="s">
        <v>432</v>
      </c>
      <c r="E1314" s="65" t="s">
        <v>1428</v>
      </c>
      <c r="F1314" s="65" t="s">
        <v>1428</v>
      </c>
      <c r="G1314" s="24" t="str">
        <f t="shared" si="20"/>
        <v>Dokmoka Roads Division</v>
      </c>
      <c r="H1314" s="60" t="s">
        <v>1429</v>
      </c>
      <c r="I1314" s="61">
        <v>10</v>
      </c>
      <c r="J1314" s="11"/>
      <c r="K1314" s="61">
        <v>200</v>
      </c>
      <c r="L1314"/>
      <c r="M1314"/>
      <c r="N1314"/>
      <c r="O1314"/>
      <c r="P1314"/>
      <c r="Q1314"/>
      <c r="R1314"/>
      <c r="S1314"/>
      <c r="T1314"/>
      <c r="U1314"/>
      <c r="V1314"/>
      <c r="W1314"/>
      <c r="X1314"/>
      <c r="Y1314"/>
      <c r="Z1314"/>
      <c r="AA1314"/>
      <c r="AB1314"/>
      <c r="AC1314"/>
      <c r="AD1314"/>
    </row>
    <row r="1315" spans="1:30" s="10" customFormat="1" ht="30" customHeight="1">
      <c r="A1315" s="5"/>
      <c r="B1315" s="5"/>
      <c r="C1315" s="18">
        <v>1312</v>
      </c>
      <c r="D1315" s="19" t="s">
        <v>432</v>
      </c>
      <c r="E1315" s="65" t="s">
        <v>1428</v>
      </c>
      <c r="F1315" s="65" t="s">
        <v>1428</v>
      </c>
      <c r="G1315" s="24" t="str">
        <f t="shared" si="20"/>
        <v>Do</v>
      </c>
      <c r="H1315" s="60" t="s">
        <v>1430</v>
      </c>
      <c r="I1315" s="61">
        <v>7</v>
      </c>
      <c r="J1315" s="11"/>
      <c r="K1315" s="61">
        <v>100</v>
      </c>
      <c r="L1315"/>
      <c r="M1315"/>
      <c r="N1315"/>
      <c r="O1315"/>
      <c r="P1315"/>
      <c r="Q1315"/>
      <c r="R1315"/>
      <c r="S1315"/>
      <c r="T1315"/>
      <c r="U1315"/>
      <c r="V1315"/>
      <c r="W1315"/>
      <c r="X1315"/>
      <c r="Y1315"/>
      <c r="Z1315"/>
      <c r="AA1315"/>
      <c r="AB1315"/>
      <c r="AC1315"/>
      <c r="AD1315"/>
    </row>
    <row r="1316" spans="1:30" s="10" customFormat="1" ht="45" customHeight="1">
      <c r="A1316" s="5"/>
      <c r="B1316" s="5"/>
      <c r="C1316" s="18">
        <v>1313</v>
      </c>
      <c r="D1316" s="19" t="s">
        <v>432</v>
      </c>
      <c r="E1316" s="65" t="s">
        <v>1428</v>
      </c>
      <c r="F1316" s="65" t="s">
        <v>1428</v>
      </c>
      <c r="G1316" s="24" t="str">
        <f t="shared" si="20"/>
        <v>Do</v>
      </c>
      <c r="H1316" s="60" t="s">
        <v>1431</v>
      </c>
      <c r="I1316" s="61">
        <v>14</v>
      </c>
      <c r="J1316" s="11"/>
      <c r="K1316" s="61">
        <v>125</v>
      </c>
      <c r="L1316"/>
      <c r="M1316"/>
      <c r="N1316"/>
      <c r="O1316"/>
      <c r="P1316"/>
      <c r="Q1316"/>
      <c r="R1316"/>
      <c r="S1316"/>
      <c r="T1316"/>
      <c r="U1316"/>
      <c r="V1316"/>
      <c r="W1316"/>
      <c r="X1316"/>
      <c r="Y1316"/>
      <c r="Z1316"/>
      <c r="AA1316"/>
      <c r="AB1316"/>
      <c r="AC1316"/>
      <c r="AD1316"/>
    </row>
    <row r="1317" spans="1:30" s="10" customFormat="1" ht="45" customHeight="1">
      <c r="A1317" s="5"/>
      <c r="B1317" s="5"/>
      <c r="C1317" s="18">
        <v>1314</v>
      </c>
      <c r="D1317" s="19" t="s">
        <v>432</v>
      </c>
      <c r="E1317" s="65" t="s">
        <v>1428</v>
      </c>
      <c r="F1317" s="65" t="s">
        <v>1428</v>
      </c>
      <c r="G1317" s="24" t="str">
        <f t="shared" si="20"/>
        <v>Do</v>
      </c>
      <c r="H1317" s="60" t="s">
        <v>1432</v>
      </c>
      <c r="I1317" s="61">
        <f>11.9-7.3</f>
        <v>4.6000000000000005</v>
      </c>
      <c r="J1317" s="11"/>
      <c r="K1317" s="61">
        <v>75</v>
      </c>
      <c r="L1317"/>
      <c r="M1317"/>
      <c r="N1317"/>
      <c r="O1317"/>
      <c r="P1317"/>
      <c r="Q1317"/>
      <c r="R1317"/>
      <c r="S1317"/>
      <c r="T1317"/>
      <c r="U1317"/>
      <c r="V1317"/>
      <c r="W1317"/>
      <c r="X1317"/>
      <c r="Y1317"/>
      <c r="Z1317"/>
      <c r="AA1317"/>
      <c r="AB1317"/>
      <c r="AC1317"/>
      <c r="AD1317"/>
    </row>
    <row r="1318" spans="1:30" s="10" customFormat="1" ht="45" customHeight="1">
      <c r="A1318" s="5"/>
      <c r="B1318" s="5"/>
      <c r="C1318" s="18">
        <v>1315</v>
      </c>
      <c r="D1318" s="19" t="s">
        <v>432</v>
      </c>
      <c r="E1318" s="65" t="s">
        <v>1433</v>
      </c>
      <c r="F1318" s="65" t="s">
        <v>1434</v>
      </c>
      <c r="G1318" s="24" t="str">
        <f t="shared" si="20"/>
        <v>Kohora Road Division</v>
      </c>
      <c r="H1318" s="60" t="s">
        <v>1435</v>
      </c>
      <c r="I1318" s="61">
        <v>4</v>
      </c>
      <c r="J1318" s="11"/>
      <c r="K1318" s="61">
        <v>50</v>
      </c>
      <c r="L1318"/>
      <c r="M1318"/>
      <c r="N1318"/>
      <c r="O1318"/>
      <c r="P1318"/>
      <c r="Q1318"/>
      <c r="R1318"/>
      <c r="S1318"/>
      <c r="T1318"/>
      <c r="U1318"/>
      <c r="V1318"/>
      <c r="W1318"/>
      <c r="X1318"/>
      <c r="Y1318"/>
      <c r="Z1318"/>
      <c r="AA1318"/>
      <c r="AB1318"/>
      <c r="AC1318"/>
      <c r="AD1318"/>
    </row>
    <row r="1319" spans="1:30" s="10" customFormat="1" ht="45" customHeight="1">
      <c r="A1319" s="5"/>
      <c r="B1319" s="5"/>
      <c r="C1319" s="18">
        <v>1316</v>
      </c>
      <c r="D1319" s="19" t="s">
        <v>432</v>
      </c>
      <c r="E1319" s="65" t="s">
        <v>1436</v>
      </c>
      <c r="F1319" s="65" t="s">
        <v>1436</v>
      </c>
      <c r="G1319" s="24" t="str">
        <f t="shared" si="20"/>
        <v>Baithalangso Rds Divn</v>
      </c>
      <c r="H1319" s="60" t="s">
        <v>1437</v>
      </c>
      <c r="I1319" s="61">
        <v>5</v>
      </c>
      <c r="J1319" s="11"/>
      <c r="K1319" s="61">
        <v>100</v>
      </c>
      <c r="L1319"/>
      <c r="M1319"/>
      <c r="N1319"/>
      <c r="O1319"/>
      <c r="P1319"/>
      <c r="Q1319"/>
      <c r="R1319"/>
      <c r="S1319"/>
      <c r="T1319"/>
      <c r="U1319"/>
      <c r="V1319"/>
      <c r="W1319"/>
      <c r="X1319"/>
      <c r="Y1319"/>
      <c r="Z1319"/>
      <c r="AA1319"/>
      <c r="AB1319"/>
      <c r="AC1319"/>
      <c r="AD1319"/>
    </row>
    <row r="1320" spans="1:30" s="10" customFormat="1" ht="60" customHeight="1">
      <c r="A1320" s="5"/>
      <c r="B1320" s="5"/>
      <c r="C1320" s="18">
        <v>1317</v>
      </c>
      <c r="D1320" s="19" t="s">
        <v>432</v>
      </c>
      <c r="E1320" s="65" t="s">
        <v>1436</v>
      </c>
      <c r="F1320" s="65" t="s">
        <v>1436</v>
      </c>
      <c r="G1320" s="24" t="str">
        <f t="shared" si="20"/>
        <v>Do</v>
      </c>
      <c r="H1320" s="60" t="s">
        <v>1438</v>
      </c>
      <c r="I1320" s="71">
        <v>2</v>
      </c>
      <c r="J1320" s="11"/>
      <c r="K1320" s="61">
        <v>25</v>
      </c>
      <c r="L1320"/>
      <c r="M1320"/>
      <c r="N1320"/>
      <c r="O1320"/>
      <c r="P1320"/>
      <c r="Q1320"/>
      <c r="R1320"/>
      <c r="S1320"/>
      <c r="T1320"/>
      <c r="U1320"/>
      <c r="V1320"/>
      <c r="W1320"/>
      <c r="X1320"/>
      <c r="Y1320"/>
      <c r="Z1320"/>
      <c r="AA1320"/>
      <c r="AB1320"/>
      <c r="AC1320"/>
      <c r="AD1320"/>
    </row>
    <row r="1321" spans="1:30" s="10" customFormat="1" ht="30" customHeight="1">
      <c r="A1321" s="5"/>
      <c r="B1321" s="5"/>
      <c r="C1321" s="18">
        <v>1318</v>
      </c>
      <c r="D1321" s="19" t="s">
        <v>432</v>
      </c>
      <c r="E1321" s="65" t="s">
        <v>1436</v>
      </c>
      <c r="F1321" s="65" t="s">
        <v>1436</v>
      </c>
      <c r="G1321" s="24" t="str">
        <f t="shared" si="20"/>
        <v>Do</v>
      </c>
      <c r="H1321" s="60" t="s">
        <v>1439</v>
      </c>
      <c r="I1321" s="61">
        <v>2</v>
      </c>
      <c r="J1321" s="11"/>
      <c r="K1321" s="61">
        <v>40</v>
      </c>
      <c r="L1321"/>
      <c r="M1321"/>
      <c r="N1321"/>
      <c r="O1321"/>
      <c r="P1321"/>
      <c r="Q1321"/>
      <c r="R1321"/>
      <c r="S1321"/>
      <c r="T1321"/>
      <c r="U1321"/>
      <c r="V1321"/>
      <c r="W1321"/>
      <c r="X1321"/>
      <c r="Y1321"/>
      <c r="Z1321"/>
      <c r="AA1321"/>
      <c r="AB1321"/>
      <c r="AC1321"/>
      <c r="AD1321"/>
    </row>
    <row r="1322" spans="1:30" s="10" customFormat="1" ht="45" customHeight="1">
      <c r="A1322" s="5"/>
      <c r="B1322" s="5"/>
      <c r="C1322" s="18">
        <v>1319</v>
      </c>
      <c r="D1322" s="19" t="s">
        <v>432</v>
      </c>
      <c r="E1322" s="65" t="s">
        <v>1436</v>
      </c>
      <c r="F1322" s="65" t="s">
        <v>1436</v>
      </c>
      <c r="G1322" s="24" t="str">
        <f t="shared" si="20"/>
        <v>Do</v>
      </c>
      <c r="H1322" s="60" t="s">
        <v>1440</v>
      </c>
      <c r="I1322" s="61">
        <v>1</v>
      </c>
      <c r="J1322" s="11"/>
      <c r="K1322" s="61">
        <v>35</v>
      </c>
      <c r="L1322"/>
      <c r="M1322"/>
      <c r="N1322"/>
      <c r="O1322"/>
      <c r="P1322"/>
      <c r="Q1322"/>
      <c r="R1322"/>
      <c r="S1322"/>
      <c r="T1322"/>
      <c r="U1322"/>
      <c r="V1322"/>
      <c r="W1322"/>
      <c r="X1322"/>
      <c r="Y1322"/>
      <c r="Z1322"/>
      <c r="AA1322"/>
      <c r="AB1322"/>
      <c r="AC1322"/>
      <c r="AD1322"/>
    </row>
    <row r="1323" spans="1:30" s="10" customFormat="1" ht="75" customHeight="1">
      <c r="A1323" s="5"/>
      <c r="B1323" s="5"/>
      <c r="C1323" s="18">
        <v>1320</v>
      </c>
      <c r="D1323" s="19" t="s">
        <v>432</v>
      </c>
      <c r="E1323" s="65" t="s">
        <v>1436</v>
      </c>
      <c r="F1323" s="65" t="s">
        <v>1436</v>
      </c>
      <c r="G1323" s="24" t="str">
        <f t="shared" si="20"/>
        <v>Do</v>
      </c>
      <c r="H1323" s="60" t="s">
        <v>1441</v>
      </c>
      <c r="I1323" s="61">
        <v>3</v>
      </c>
      <c r="J1323" s="11"/>
      <c r="K1323" s="61">
        <v>50</v>
      </c>
      <c r="L1323"/>
      <c r="M1323"/>
      <c r="N1323"/>
      <c r="O1323"/>
      <c r="P1323"/>
      <c r="Q1323"/>
      <c r="R1323"/>
      <c r="S1323"/>
      <c r="T1323"/>
      <c r="U1323"/>
      <c r="V1323"/>
      <c r="W1323"/>
      <c r="X1323"/>
      <c r="Y1323"/>
      <c r="Z1323"/>
      <c r="AA1323"/>
      <c r="AB1323"/>
      <c r="AC1323"/>
      <c r="AD1323"/>
    </row>
    <row r="1324" spans="1:30" s="10" customFormat="1" ht="45" customHeight="1">
      <c r="A1324" s="5"/>
      <c r="B1324" s="5"/>
      <c r="C1324" s="18">
        <v>1321</v>
      </c>
      <c r="D1324" s="19" t="s">
        <v>432</v>
      </c>
      <c r="E1324" s="65" t="s">
        <v>1442</v>
      </c>
      <c r="F1324" s="65" t="s">
        <v>1442</v>
      </c>
      <c r="G1324" s="24" t="str">
        <f t="shared" si="20"/>
        <v>Umpanai Road  Division</v>
      </c>
      <c r="H1324" s="60" t="s">
        <v>1443</v>
      </c>
      <c r="I1324" s="61">
        <v>4.5</v>
      </c>
      <c r="J1324" s="11"/>
      <c r="K1324" s="61">
        <v>50</v>
      </c>
      <c r="L1324"/>
      <c r="M1324"/>
      <c r="N1324"/>
      <c r="O1324"/>
      <c r="P1324"/>
      <c r="Q1324"/>
      <c r="R1324"/>
      <c r="S1324"/>
      <c r="T1324"/>
      <c r="U1324"/>
      <c r="V1324"/>
      <c r="W1324"/>
      <c r="X1324"/>
      <c r="Y1324"/>
      <c r="Z1324"/>
      <c r="AA1324"/>
      <c r="AB1324"/>
      <c r="AC1324"/>
      <c r="AD1324"/>
    </row>
    <row r="1325" spans="1:30" s="10" customFormat="1" ht="45" customHeight="1">
      <c r="A1325" s="5"/>
      <c r="B1325" s="5"/>
      <c r="C1325" s="18">
        <v>1322</v>
      </c>
      <c r="D1325" s="19" t="s">
        <v>432</v>
      </c>
      <c r="E1325" s="65" t="s">
        <v>1442</v>
      </c>
      <c r="F1325" s="65" t="s">
        <v>1442</v>
      </c>
      <c r="G1325" s="24" t="str">
        <f t="shared" si="20"/>
        <v>Do</v>
      </c>
      <c r="H1325" s="60" t="s">
        <v>1444</v>
      </c>
      <c r="I1325" s="61">
        <v>2.5</v>
      </c>
      <c r="J1325" s="11"/>
      <c r="K1325" s="61">
        <v>50</v>
      </c>
      <c r="L1325"/>
      <c r="M1325"/>
      <c r="N1325"/>
      <c r="O1325"/>
      <c r="P1325"/>
      <c r="Q1325"/>
      <c r="R1325"/>
      <c r="S1325"/>
      <c r="T1325"/>
      <c r="U1325"/>
      <c r="V1325"/>
      <c r="W1325"/>
      <c r="X1325"/>
      <c r="Y1325"/>
      <c r="Z1325"/>
      <c r="AA1325"/>
      <c r="AB1325"/>
      <c r="AC1325"/>
      <c r="AD1325"/>
    </row>
    <row r="1326" spans="1:30" s="10" customFormat="1" ht="45" customHeight="1">
      <c r="A1326" s="5"/>
      <c r="B1326" s="5"/>
      <c r="C1326" s="18">
        <v>1323</v>
      </c>
      <c r="D1326" s="19" t="s">
        <v>432</v>
      </c>
      <c r="E1326" s="65" t="s">
        <v>1445</v>
      </c>
      <c r="F1326" s="65" t="s">
        <v>1445</v>
      </c>
      <c r="G1326" s="24" t="str">
        <f t="shared" si="20"/>
        <v>Hamren Roads Division</v>
      </c>
      <c r="H1326" s="60" t="s">
        <v>1446</v>
      </c>
      <c r="I1326" s="61">
        <v>2.5</v>
      </c>
      <c r="J1326" s="11"/>
      <c r="K1326" s="61">
        <v>40</v>
      </c>
      <c r="L1326"/>
      <c r="M1326"/>
      <c r="N1326"/>
      <c r="O1326"/>
      <c r="P1326"/>
      <c r="Q1326"/>
      <c r="R1326"/>
      <c r="S1326"/>
      <c r="T1326"/>
      <c r="U1326"/>
      <c r="V1326"/>
      <c r="W1326"/>
      <c r="X1326"/>
      <c r="Y1326"/>
      <c r="Z1326"/>
      <c r="AA1326"/>
      <c r="AB1326"/>
      <c r="AC1326"/>
      <c r="AD1326"/>
    </row>
    <row r="1327" spans="1:30" s="10" customFormat="1" ht="45" customHeight="1">
      <c r="A1327" s="5"/>
      <c r="B1327" s="5"/>
      <c r="C1327" s="18">
        <v>1324</v>
      </c>
      <c r="D1327" s="19" t="s">
        <v>432</v>
      </c>
      <c r="E1327" s="65" t="s">
        <v>1445</v>
      </c>
      <c r="F1327" s="65" t="s">
        <v>1445</v>
      </c>
      <c r="G1327" s="24" t="str">
        <f t="shared" si="20"/>
        <v>Do</v>
      </c>
      <c r="H1327" s="60" t="s">
        <v>1447</v>
      </c>
      <c r="I1327" s="61">
        <v>2.5</v>
      </c>
      <c r="J1327" s="11"/>
      <c r="K1327" s="61">
        <v>50</v>
      </c>
      <c r="L1327"/>
      <c r="M1327"/>
      <c r="N1327"/>
      <c r="O1327"/>
      <c r="P1327"/>
      <c r="Q1327"/>
      <c r="R1327"/>
      <c r="S1327"/>
      <c r="T1327"/>
      <c r="U1327"/>
      <c r="V1327"/>
      <c r="W1327"/>
      <c r="X1327"/>
      <c r="Y1327"/>
      <c r="Z1327"/>
      <c r="AA1327"/>
      <c r="AB1327"/>
      <c r="AC1327"/>
      <c r="AD1327"/>
    </row>
    <row r="1328" spans="1:30" s="10" customFormat="1" ht="30" customHeight="1">
      <c r="A1328" s="5"/>
      <c r="B1328" s="5"/>
      <c r="C1328" s="18">
        <v>1325</v>
      </c>
      <c r="D1328" s="19" t="s">
        <v>432</v>
      </c>
      <c r="E1328" s="65" t="s">
        <v>1445</v>
      </c>
      <c r="F1328" s="65" t="s">
        <v>1445</v>
      </c>
      <c r="G1328" s="24" t="str">
        <f t="shared" si="20"/>
        <v>Do</v>
      </c>
      <c r="H1328" s="60" t="s">
        <v>1448</v>
      </c>
      <c r="I1328" s="61">
        <f>7.2-4.6</f>
        <v>2.6000000000000005</v>
      </c>
      <c r="J1328" s="11"/>
      <c r="K1328" s="61">
        <v>40</v>
      </c>
      <c r="L1328"/>
      <c r="M1328"/>
      <c r="N1328"/>
      <c r="O1328"/>
      <c r="P1328"/>
      <c r="Q1328"/>
      <c r="R1328"/>
      <c r="S1328"/>
      <c r="T1328"/>
      <c r="U1328"/>
      <c r="V1328"/>
      <c r="W1328"/>
      <c r="X1328"/>
      <c r="Y1328"/>
      <c r="Z1328"/>
      <c r="AA1328"/>
      <c r="AB1328"/>
      <c r="AC1328"/>
      <c r="AD1328"/>
    </row>
    <row r="1329" spans="1:30" s="10" customFormat="1" ht="60" customHeight="1">
      <c r="A1329" s="5"/>
      <c r="B1329" s="5"/>
      <c r="C1329" s="18">
        <v>1326</v>
      </c>
      <c r="D1329" s="19" t="s">
        <v>432</v>
      </c>
      <c r="E1329" s="65" t="s">
        <v>1445</v>
      </c>
      <c r="F1329" s="65" t="s">
        <v>1445</v>
      </c>
      <c r="G1329" s="24" t="str">
        <f t="shared" si="20"/>
        <v>Do</v>
      </c>
      <c r="H1329" s="60" t="s">
        <v>1449</v>
      </c>
      <c r="I1329" s="61">
        <v>0.1</v>
      </c>
      <c r="J1329" s="11"/>
      <c r="K1329" s="61">
        <v>10</v>
      </c>
      <c r="L1329"/>
      <c r="M1329"/>
      <c r="N1329"/>
      <c r="O1329"/>
      <c r="P1329"/>
      <c r="Q1329"/>
      <c r="R1329"/>
      <c r="S1329"/>
      <c r="T1329"/>
      <c r="U1329"/>
      <c r="V1329"/>
      <c r="W1329"/>
      <c r="X1329"/>
      <c r="Y1329"/>
      <c r="Z1329"/>
      <c r="AA1329"/>
      <c r="AB1329"/>
      <c r="AC1329"/>
      <c r="AD1329"/>
    </row>
    <row r="1330" spans="1:30" s="10" customFormat="1" ht="30" customHeight="1">
      <c r="A1330" s="5"/>
      <c r="B1330" s="5"/>
      <c r="C1330" s="18">
        <v>1327</v>
      </c>
      <c r="D1330" s="19" t="s">
        <v>432</v>
      </c>
      <c r="E1330" s="65" t="s">
        <v>1445</v>
      </c>
      <c r="F1330" s="65" t="s">
        <v>1445</v>
      </c>
      <c r="G1330" s="24" t="str">
        <f t="shared" si="20"/>
        <v>Do</v>
      </c>
      <c r="H1330" s="60" t="s">
        <v>1450</v>
      </c>
      <c r="I1330" s="61">
        <v>0.2</v>
      </c>
      <c r="J1330" s="11"/>
      <c r="K1330" s="61">
        <v>10</v>
      </c>
      <c r="L1330"/>
      <c r="M1330"/>
      <c r="N1330"/>
      <c r="O1330"/>
      <c r="P1330"/>
      <c r="Q1330"/>
      <c r="R1330"/>
      <c r="S1330"/>
      <c r="T1330"/>
      <c r="U1330"/>
      <c r="V1330"/>
      <c r="W1330"/>
      <c r="X1330"/>
      <c r="Y1330"/>
      <c r="Z1330"/>
      <c r="AA1330"/>
      <c r="AB1330"/>
      <c r="AC1330"/>
      <c r="AD1330"/>
    </row>
    <row r="1331" spans="1:30" s="10" customFormat="1" ht="45" customHeight="1">
      <c r="A1331" s="5"/>
      <c r="B1331" s="5"/>
      <c r="C1331" s="18">
        <v>1328</v>
      </c>
      <c r="D1331" s="19" t="s">
        <v>721</v>
      </c>
      <c r="E1331" s="86" t="s">
        <v>722</v>
      </c>
      <c r="F1331" s="86" t="s">
        <v>722</v>
      </c>
      <c r="G1331" s="24" t="str">
        <f t="shared" si="20"/>
        <v>Karimganj Rural Rd Divn</v>
      </c>
      <c r="H1331" s="60" t="s">
        <v>1451</v>
      </c>
      <c r="I1331" s="109">
        <v>31.65</v>
      </c>
      <c r="J1331" s="11"/>
      <c r="K1331" s="61">
        <v>900</v>
      </c>
      <c r="L1331"/>
      <c r="M1331"/>
      <c r="N1331"/>
      <c r="O1331"/>
      <c r="P1331"/>
      <c r="Q1331"/>
      <c r="R1331"/>
      <c r="S1331"/>
      <c r="T1331"/>
      <c r="U1331"/>
      <c r="V1331"/>
      <c r="W1331"/>
      <c r="X1331"/>
      <c r="Y1331"/>
      <c r="Z1331"/>
      <c r="AA1331"/>
      <c r="AB1331"/>
      <c r="AC1331"/>
      <c r="AD1331"/>
    </row>
    <row r="1332" spans="1:30" s="10" customFormat="1" ht="30" customHeight="1">
      <c r="A1332" s="5"/>
      <c r="B1332" s="5"/>
      <c r="C1332" s="18">
        <v>1329</v>
      </c>
      <c r="D1332" s="19" t="s">
        <v>376</v>
      </c>
      <c r="E1332" s="20" t="s">
        <v>377</v>
      </c>
      <c r="F1332" s="20" t="s">
        <v>377</v>
      </c>
      <c r="G1332" s="24" t="str">
        <f t="shared" si="20"/>
        <v>Lakhimpur Rural Rd Divn</v>
      </c>
      <c r="H1332" s="60" t="s">
        <v>1452</v>
      </c>
      <c r="I1332" s="61">
        <v>2.5</v>
      </c>
      <c r="J1332" s="11"/>
      <c r="K1332" s="61">
        <v>23.76</v>
      </c>
      <c r="L1332"/>
      <c r="M1332"/>
      <c r="N1332"/>
      <c r="O1332"/>
      <c r="P1332"/>
      <c r="Q1332"/>
      <c r="R1332"/>
      <c r="S1332"/>
      <c r="T1332"/>
      <c r="U1332"/>
      <c r="V1332"/>
      <c r="W1332"/>
      <c r="X1332"/>
      <c r="Y1332"/>
      <c r="Z1332"/>
      <c r="AA1332"/>
      <c r="AB1332"/>
      <c r="AC1332"/>
      <c r="AD1332"/>
    </row>
    <row r="1333" spans="1:30" s="10" customFormat="1" ht="30" customHeight="1">
      <c r="A1333" s="5"/>
      <c r="B1333" s="5"/>
      <c r="C1333" s="18">
        <v>1330</v>
      </c>
      <c r="D1333" s="19" t="s">
        <v>376</v>
      </c>
      <c r="E1333" s="20" t="s">
        <v>377</v>
      </c>
      <c r="F1333" s="20" t="s">
        <v>377</v>
      </c>
      <c r="G1333" s="24" t="str">
        <f t="shared" si="20"/>
        <v>Do</v>
      </c>
      <c r="H1333" s="60" t="s">
        <v>1453</v>
      </c>
      <c r="I1333" s="61">
        <v>1.88</v>
      </c>
      <c r="J1333" s="11"/>
      <c r="K1333" s="61">
        <v>4.6100000000000003</v>
      </c>
      <c r="L1333"/>
      <c r="M1333"/>
      <c r="N1333"/>
      <c r="O1333"/>
      <c r="P1333"/>
      <c r="Q1333"/>
      <c r="R1333"/>
      <c r="S1333"/>
      <c r="T1333"/>
      <c r="U1333"/>
      <c r="V1333"/>
      <c r="W1333"/>
      <c r="X1333"/>
      <c r="Y1333"/>
      <c r="Z1333"/>
      <c r="AA1333"/>
      <c r="AB1333"/>
      <c r="AC1333"/>
      <c r="AD1333"/>
    </row>
    <row r="1334" spans="1:30" s="10" customFormat="1" ht="30" customHeight="1">
      <c r="A1334" s="5"/>
      <c r="B1334" s="5"/>
      <c r="C1334" s="18">
        <v>1331</v>
      </c>
      <c r="D1334" s="19" t="s">
        <v>376</v>
      </c>
      <c r="E1334" s="20" t="s">
        <v>377</v>
      </c>
      <c r="F1334" s="20" t="s">
        <v>377</v>
      </c>
      <c r="G1334" s="24" t="str">
        <f t="shared" si="20"/>
        <v>Do</v>
      </c>
      <c r="H1334" s="60" t="s">
        <v>1454</v>
      </c>
      <c r="I1334" s="61">
        <v>2.25</v>
      </c>
      <c r="J1334" s="11"/>
      <c r="K1334" s="61">
        <v>17</v>
      </c>
      <c r="L1334"/>
      <c r="M1334"/>
      <c r="N1334"/>
      <c r="O1334"/>
      <c r="P1334"/>
      <c r="Q1334"/>
      <c r="R1334"/>
      <c r="S1334"/>
      <c r="T1334"/>
      <c r="U1334"/>
      <c r="V1334"/>
      <c r="W1334"/>
      <c r="X1334"/>
      <c r="Y1334"/>
      <c r="Z1334"/>
      <c r="AA1334"/>
      <c r="AB1334"/>
      <c r="AC1334"/>
      <c r="AD1334"/>
    </row>
    <row r="1335" spans="1:30" s="10" customFormat="1" ht="30" customHeight="1">
      <c r="A1335" s="5"/>
      <c r="B1335" s="5"/>
      <c r="C1335" s="18">
        <v>1332</v>
      </c>
      <c r="D1335" s="19" t="s">
        <v>376</v>
      </c>
      <c r="E1335" s="20" t="s">
        <v>377</v>
      </c>
      <c r="F1335" s="20" t="s">
        <v>377</v>
      </c>
      <c r="G1335" s="24" t="str">
        <f t="shared" si="20"/>
        <v>Do</v>
      </c>
      <c r="H1335" s="60" t="s">
        <v>1455</v>
      </c>
      <c r="I1335" s="61">
        <f>5.2-2.85</f>
        <v>2.35</v>
      </c>
      <c r="J1335" s="11"/>
      <c r="K1335" s="61">
        <v>21.11</v>
      </c>
      <c r="L1335"/>
      <c r="M1335"/>
      <c r="N1335"/>
      <c r="O1335"/>
      <c r="P1335"/>
      <c r="Q1335"/>
      <c r="R1335"/>
      <c r="S1335"/>
      <c r="T1335"/>
      <c r="U1335"/>
      <c r="V1335"/>
      <c r="W1335"/>
      <c r="X1335"/>
      <c r="Y1335"/>
      <c r="Z1335"/>
      <c r="AA1335"/>
      <c r="AB1335"/>
      <c r="AC1335"/>
      <c r="AD1335"/>
    </row>
    <row r="1336" spans="1:30" s="10" customFormat="1" ht="30" customHeight="1">
      <c r="A1336" s="5"/>
      <c r="B1336" s="5"/>
      <c r="C1336" s="18">
        <v>1333</v>
      </c>
      <c r="D1336" s="19" t="s">
        <v>376</v>
      </c>
      <c r="E1336" s="20" t="s">
        <v>377</v>
      </c>
      <c r="F1336" s="20" t="s">
        <v>377</v>
      </c>
      <c r="G1336" s="24" t="str">
        <f t="shared" si="20"/>
        <v>Do</v>
      </c>
      <c r="H1336" s="60" t="s">
        <v>1456</v>
      </c>
      <c r="I1336" s="61">
        <v>1</v>
      </c>
      <c r="J1336" s="11"/>
      <c r="K1336" s="61">
        <v>12</v>
      </c>
      <c r="L1336"/>
      <c r="M1336"/>
      <c r="N1336"/>
      <c r="O1336"/>
      <c r="P1336"/>
      <c r="Q1336"/>
      <c r="R1336"/>
      <c r="S1336"/>
      <c r="T1336"/>
      <c r="U1336"/>
      <c r="V1336"/>
      <c r="W1336"/>
      <c r="X1336"/>
      <c r="Y1336"/>
      <c r="Z1336"/>
      <c r="AA1336"/>
      <c r="AB1336"/>
      <c r="AC1336"/>
      <c r="AD1336"/>
    </row>
    <row r="1337" spans="1:30" s="10" customFormat="1" ht="30" customHeight="1">
      <c r="A1337" s="5"/>
      <c r="B1337" s="5"/>
      <c r="C1337" s="18">
        <v>1334</v>
      </c>
      <c r="D1337" s="19" t="s">
        <v>376</v>
      </c>
      <c r="E1337" s="20" t="s">
        <v>377</v>
      </c>
      <c r="F1337" s="20" t="s">
        <v>377</v>
      </c>
      <c r="G1337" s="24" t="str">
        <f t="shared" si="20"/>
        <v>Do</v>
      </c>
      <c r="H1337" s="60" t="s">
        <v>1457</v>
      </c>
      <c r="I1337" s="61">
        <v>0</v>
      </c>
      <c r="J1337" s="11">
        <v>1</v>
      </c>
      <c r="K1337" s="61">
        <v>0.6</v>
      </c>
      <c r="L1337"/>
      <c r="M1337"/>
      <c r="N1337"/>
      <c r="O1337"/>
      <c r="P1337"/>
      <c r="Q1337"/>
      <c r="R1337"/>
      <c r="S1337"/>
      <c r="T1337"/>
      <c r="U1337"/>
      <c r="V1337"/>
      <c r="W1337"/>
      <c r="X1337"/>
      <c r="Y1337"/>
      <c r="Z1337"/>
      <c r="AA1337"/>
      <c r="AB1337"/>
      <c r="AC1337"/>
      <c r="AD1337"/>
    </row>
    <row r="1338" spans="1:30" s="10" customFormat="1" ht="30" customHeight="1">
      <c r="A1338" s="5"/>
      <c r="B1338" s="5"/>
      <c r="C1338" s="18">
        <v>1335</v>
      </c>
      <c r="D1338" s="19" t="s">
        <v>376</v>
      </c>
      <c r="E1338" s="20" t="s">
        <v>377</v>
      </c>
      <c r="F1338" s="20" t="s">
        <v>377</v>
      </c>
      <c r="G1338" s="24" t="str">
        <f t="shared" si="20"/>
        <v>Do</v>
      </c>
      <c r="H1338" s="60" t="s">
        <v>1458</v>
      </c>
      <c r="I1338" s="61">
        <v>1.2</v>
      </c>
      <c r="J1338" s="11"/>
      <c r="K1338" s="61">
        <v>23.83</v>
      </c>
      <c r="L1338"/>
      <c r="M1338"/>
      <c r="N1338"/>
      <c r="O1338"/>
      <c r="P1338"/>
      <c r="Q1338"/>
      <c r="R1338"/>
      <c r="S1338"/>
      <c r="T1338"/>
      <c r="U1338"/>
      <c r="V1338"/>
      <c r="W1338"/>
      <c r="X1338"/>
      <c r="Y1338"/>
      <c r="Z1338"/>
      <c r="AA1338"/>
      <c r="AB1338"/>
      <c r="AC1338"/>
      <c r="AD1338"/>
    </row>
    <row r="1339" spans="1:30" s="10" customFormat="1" ht="30" customHeight="1">
      <c r="A1339" s="5"/>
      <c r="B1339" s="5"/>
      <c r="C1339" s="18">
        <v>1336</v>
      </c>
      <c r="D1339" s="19" t="s">
        <v>376</v>
      </c>
      <c r="E1339" s="20" t="s">
        <v>377</v>
      </c>
      <c r="F1339" s="20" t="s">
        <v>377</v>
      </c>
      <c r="G1339" s="24" t="str">
        <f t="shared" si="20"/>
        <v>Do</v>
      </c>
      <c r="H1339" s="60" t="s">
        <v>1459</v>
      </c>
      <c r="I1339" s="61">
        <v>2.1</v>
      </c>
      <c r="J1339" s="11"/>
      <c r="K1339" s="61">
        <v>21.98</v>
      </c>
      <c r="L1339"/>
      <c r="M1339"/>
      <c r="N1339"/>
      <c r="O1339"/>
      <c r="P1339"/>
      <c r="Q1339"/>
      <c r="R1339"/>
      <c r="S1339"/>
      <c r="T1339"/>
      <c r="U1339"/>
      <c r="V1339"/>
      <c r="W1339"/>
      <c r="X1339"/>
      <c r="Y1339"/>
      <c r="Z1339"/>
      <c r="AA1339"/>
      <c r="AB1339"/>
      <c r="AC1339"/>
      <c r="AD1339"/>
    </row>
    <row r="1340" spans="1:30" s="10" customFormat="1" ht="30" customHeight="1">
      <c r="A1340" s="5"/>
      <c r="B1340" s="5"/>
      <c r="C1340" s="18">
        <v>1337</v>
      </c>
      <c r="D1340" s="19" t="s">
        <v>376</v>
      </c>
      <c r="E1340" s="20" t="s">
        <v>377</v>
      </c>
      <c r="F1340" s="20" t="s">
        <v>377</v>
      </c>
      <c r="G1340" s="24" t="str">
        <f t="shared" si="20"/>
        <v>Do</v>
      </c>
      <c r="H1340" s="60" t="s">
        <v>1460</v>
      </c>
      <c r="I1340" s="61">
        <v>1</v>
      </c>
      <c r="J1340" s="11"/>
      <c r="K1340" s="61">
        <v>10.86</v>
      </c>
      <c r="L1340"/>
      <c r="M1340"/>
      <c r="N1340"/>
      <c r="O1340"/>
      <c r="P1340"/>
      <c r="Q1340"/>
      <c r="R1340"/>
      <c r="S1340"/>
      <c r="T1340"/>
      <c r="U1340"/>
      <c r="V1340"/>
      <c r="W1340"/>
      <c r="X1340"/>
      <c r="Y1340"/>
      <c r="Z1340"/>
      <c r="AA1340"/>
      <c r="AB1340"/>
      <c r="AC1340"/>
      <c r="AD1340"/>
    </row>
    <row r="1341" spans="1:30" s="10" customFormat="1" ht="45" customHeight="1">
      <c r="A1341" s="5"/>
      <c r="B1341" s="5"/>
      <c r="C1341" s="18">
        <v>1338</v>
      </c>
      <c r="D1341" s="19" t="s">
        <v>376</v>
      </c>
      <c r="E1341" s="20" t="s">
        <v>377</v>
      </c>
      <c r="F1341" s="20" t="s">
        <v>377</v>
      </c>
      <c r="G1341" s="24" t="str">
        <f t="shared" si="20"/>
        <v>Do</v>
      </c>
      <c r="H1341" s="60" t="s">
        <v>1461</v>
      </c>
      <c r="I1341" s="61">
        <v>2.5000000000000001E-2</v>
      </c>
      <c r="J1341" s="11">
        <v>1</v>
      </c>
      <c r="K1341" s="61">
        <v>5.25</v>
      </c>
      <c r="L1341"/>
      <c r="M1341"/>
      <c r="N1341"/>
      <c r="O1341"/>
      <c r="P1341"/>
      <c r="Q1341"/>
      <c r="R1341"/>
      <c r="S1341"/>
      <c r="T1341"/>
      <c r="U1341"/>
      <c r="V1341"/>
      <c r="W1341"/>
      <c r="X1341"/>
      <c r="Y1341"/>
      <c r="Z1341"/>
      <c r="AA1341"/>
      <c r="AB1341"/>
      <c r="AC1341"/>
      <c r="AD1341"/>
    </row>
    <row r="1342" spans="1:30" s="10" customFormat="1" ht="45" customHeight="1">
      <c r="A1342" s="5"/>
      <c r="B1342" s="5"/>
      <c r="C1342" s="18">
        <v>1339</v>
      </c>
      <c r="D1342" s="19" t="s">
        <v>376</v>
      </c>
      <c r="E1342" s="20" t="s">
        <v>377</v>
      </c>
      <c r="F1342" s="20" t="s">
        <v>377</v>
      </c>
      <c r="G1342" s="24" t="str">
        <f t="shared" si="20"/>
        <v>Do</v>
      </c>
      <c r="H1342" s="60" t="s">
        <v>1462</v>
      </c>
      <c r="I1342" s="61">
        <v>1.2E-2</v>
      </c>
      <c r="J1342" s="11">
        <v>1</v>
      </c>
      <c r="K1342" s="61">
        <v>1.77</v>
      </c>
      <c r="L1342"/>
      <c r="M1342"/>
      <c r="N1342"/>
      <c r="O1342"/>
      <c r="P1342"/>
      <c r="Q1342"/>
      <c r="R1342"/>
      <c r="S1342"/>
      <c r="T1342"/>
      <c r="U1342"/>
      <c r="V1342"/>
      <c r="W1342"/>
      <c r="X1342"/>
      <c r="Y1342"/>
      <c r="Z1342"/>
      <c r="AA1342"/>
      <c r="AB1342"/>
      <c r="AC1342"/>
      <c r="AD1342"/>
    </row>
    <row r="1343" spans="1:30" s="10" customFormat="1" ht="45" customHeight="1">
      <c r="A1343" s="5"/>
      <c r="B1343" s="5"/>
      <c r="C1343" s="18">
        <v>1340</v>
      </c>
      <c r="D1343" s="19" t="s">
        <v>376</v>
      </c>
      <c r="E1343" s="20" t="s">
        <v>377</v>
      </c>
      <c r="F1343" s="20" t="s">
        <v>377</v>
      </c>
      <c r="G1343" s="24" t="str">
        <f t="shared" si="20"/>
        <v>Do</v>
      </c>
      <c r="H1343" s="60" t="s">
        <v>1463</v>
      </c>
      <c r="I1343" s="61">
        <v>0.26</v>
      </c>
      <c r="J1343" s="11"/>
      <c r="K1343" s="61">
        <v>16.89</v>
      </c>
      <c r="L1343"/>
      <c r="M1343"/>
      <c r="N1343"/>
      <c r="O1343"/>
      <c r="P1343"/>
      <c r="Q1343"/>
      <c r="R1343"/>
      <c r="S1343"/>
      <c r="T1343"/>
      <c r="U1343"/>
      <c r="V1343"/>
      <c r="W1343"/>
      <c r="X1343"/>
      <c r="Y1343"/>
      <c r="Z1343"/>
      <c r="AA1343"/>
      <c r="AB1343"/>
      <c r="AC1343"/>
      <c r="AD1343"/>
    </row>
    <row r="1344" spans="1:30" s="10" customFormat="1" ht="30" customHeight="1">
      <c r="A1344" s="5"/>
      <c r="B1344" s="5"/>
      <c r="C1344" s="18">
        <v>1341</v>
      </c>
      <c r="D1344" s="19" t="s">
        <v>376</v>
      </c>
      <c r="E1344" s="20" t="s">
        <v>377</v>
      </c>
      <c r="F1344" s="20" t="s">
        <v>377</v>
      </c>
      <c r="G1344" s="24" t="str">
        <f t="shared" si="20"/>
        <v>Do</v>
      </c>
      <c r="H1344" s="60" t="s">
        <v>1464</v>
      </c>
      <c r="I1344" s="61">
        <v>1.5</v>
      </c>
      <c r="J1344" s="11"/>
      <c r="K1344" s="61">
        <v>122.1</v>
      </c>
      <c r="L1344"/>
      <c r="M1344"/>
      <c r="N1344"/>
      <c r="O1344"/>
      <c r="P1344"/>
      <c r="Q1344"/>
      <c r="R1344"/>
      <c r="S1344"/>
      <c r="T1344"/>
      <c r="U1344"/>
      <c r="V1344"/>
      <c r="W1344"/>
      <c r="X1344"/>
      <c r="Y1344"/>
      <c r="Z1344"/>
      <c r="AA1344"/>
      <c r="AB1344"/>
      <c r="AC1344"/>
      <c r="AD1344"/>
    </row>
    <row r="1345" spans="1:30" s="10" customFormat="1" ht="45" customHeight="1">
      <c r="A1345" s="5"/>
      <c r="B1345" s="5"/>
      <c r="C1345" s="18">
        <v>1342</v>
      </c>
      <c r="D1345" s="19" t="s">
        <v>376</v>
      </c>
      <c r="E1345" s="20" t="s">
        <v>377</v>
      </c>
      <c r="F1345" s="20" t="s">
        <v>377</v>
      </c>
      <c r="G1345" s="24" t="str">
        <f t="shared" si="20"/>
        <v>Do</v>
      </c>
      <c r="H1345" s="60" t="s">
        <v>1465</v>
      </c>
      <c r="I1345" s="61">
        <v>1.3</v>
      </c>
      <c r="J1345" s="11"/>
      <c r="K1345" s="61">
        <v>105.61</v>
      </c>
      <c r="L1345"/>
      <c r="M1345"/>
      <c r="N1345"/>
      <c r="O1345"/>
      <c r="P1345"/>
      <c r="Q1345"/>
      <c r="R1345"/>
      <c r="S1345"/>
      <c r="T1345"/>
      <c r="U1345"/>
      <c r="V1345"/>
      <c r="W1345"/>
      <c r="X1345"/>
      <c r="Y1345"/>
      <c r="Z1345"/>
      <c r="AA1345"/>
      <c r="AB1345"/>
      <c r="AC1345"/>
      <c r="AD1345"/>
    </row>
    <row r="1346" spans="1:30" s="10" customFormat="1" ht="30" customHeight="1">
      <c r="A1346" s="5"/>
      <c r="B1346" s="5"/>
      <c r="C1346" s="18">
        <v>1343</v>
      </c>
      <c r="D1346" s="19" t="s">
        <v>376</v>
      </c>
      <c r="E1346" s="20" t="s">
        <v>377</v>
      </c>
      <c r="F1346" s="20" t="s">
        <v>377</v>
      </c>
      <c r="G1346" s="24" t="str">
        <f t="shared" si="20"/>
        <v>Do</v>
      </c>
      <c r="H1346" s="60" t="s">
        <v>1466</v>
      </c>
      <c r="I1346" s="61">
        <v>0.8</v>
      </c>
      <c r="J1346" s="11"/>
      <c r="K1346" s="61">
        <v>39.25</v>
      </c>
      <c r="L1346"/>
      <c r="M1346"/>
      <c r="N1346"/>
      <c r="O1346"/>
      <c r="P1346"/>
      <c r="Q1346"/>
      <c r="R1346"/>
      <c r="S1346"/>
      <c r="T1346"/>
      <c r="U1346"/>
      <c r="V1346"/>
      <c r="W1346"/>
      <c r="X1346"/>
      <c r="Y1346"/>
      <c r="Z1346"/>
      <c r="AA1346"/>
      <c r="AB1346"/>
      <c r="AC1346"/>
      <c r="AD1346"/>
    </row>
    <row r="1347" spans="1:30" s="10" customFormat="1" ht="30" customHeight="1">
      <c r="A1347" s="5"/>
      <c r="B1347" s="5"/>
      <c r="C1347" s="18">
        <v>1344</v>
      </c>
      <c r="D1347" s="19" t="s">
        <v>376</v>
      </c>
      <c r="E1347" s="20" t="s">
        <v>377</v>
      </c>
      <c r="F1347" s="20" t="s">
        <v>377</v>
      </c>
      <c r="G1347" s="24" t="str">
        <f t="shared" si="20"/>
        <v>Do</v>
      </c>
      <c r="H1347" s="60" t="s">
        <v>1467</v>
      </c>
      <c r="I1347" s="61">
        <v>0.95</v>
      </c>
      <c r="J1347" s="11"/>
      <c r="K1347" s="61">
        <v>67.64</v>
      </c>
      <c r="L1347"/>
      <c r="M1347"/>
      <c r="N1347"/>
      <c r="O1347"/>
      <c r="P1347"/>
      <c r="Q1347"/>
      <c r="R1347"/>
      <c r="S1347"/>
      <c r="T1347"/>
      <c r="U1347"/>
      <c r="V1347"/>
      <c r="W1347"/>
      <c r="X1347"/>
      <c r="Y1347"/>
      <c r="Z1347"/>
      <c r="AA1347"/>
      <c r="AB1347"/>
      <c r="AC1347"/>
      <c r="AD1347"/>
    </row>
    <row r="1348" spans="1:30" s="10" customFormat="1" ht="105" customHeight="1">
      <c r="A1348" s="5"/>
      <c r="B1348" s="5"/>
      <c r="C1348" s="18">
        <v>1345</v>
      </c>
      <c r="D1348" s="19" t="s">
        <v>454</v>
      </c>
      <c r="E1348" s="67" t="s">
        <v>455</v>
      </c>
      <c r="F1348" s="67" t="s">
        <v>456</v>
      </c>
      <c r="G1348" s="24" t="str">
        <f t="shared" si="20"/>
        <v>Sivasagar State Road Division</v>
      </c>
      <c r="H1348" s="60" t="s">
        <v>1468</v>
      </c>
      <c r="I1348" s="72">
        <v>0.74199999999999999</v>
      </c>
      <c r="J1348" s="11"/>
      <c r="K1348" s="61">
        <v>20.46</v>
      </c>
      <c r="L1348"/>
      <c r="M1348"/>
      <c r="N1348"/>
      <c r="O1348"/>
      <c r="P1348"/>
      <c r="Q1348"/>
      <c r="R1348"/>
      <c r="S1348"/>
      <c r="T1348"/>
      <c r="U1348"/>
      <c r="V1348"/>
      <c r="W1348"/>
      <c r="X1348"/>
      <c r="Y1348"/>
      <c r="Z1348"/>
      <c r="AA1348"/>
      <c r="AB1348"/>
      <c r="AC1348"/>
      <c r="AD1348"/>
    </row>
    <row r="1349" spans="1:30" s="10" customFormat="1" ht="30" customHeight="1">
      <c r="A1349" s="5"/>
      <c r="B1349" s="5"/>
      <c r="C1349" s="18">
        <v>1346</v>
      </c>
      <c r="D1349" s="19" t="s">
        <v>454</v>
      </c>
      <c r="E1349" s="65" t="s">
        <v>515</v>
      </c>
      <c r="F1349" s="65" t="s">
        <v>515</v>
      </c>
      <c r="G1349" s="24" t="str">
        <f t="shared" si="20"/>
        <v>Sibsagar Rural Rd Divn</v>
      </c>
      <c r="H1349" s="60" t="s">
        <v>1469</v>
      </c>
      <c r="I1349" s="61">
        <v>7.65</v>
      </c>
      <c r="J1349" s="11"/>
      <c r="K1349" s="61">
        <v>150</v>
      </c>
      <c r="L1349"/>
      <c r="M1349"/>
      <c r="N1349"/>
      <c r="O1349"/>
      <c r="P1349"/>
      <c r="Q1349"/>
      <c r="R1349"/>
      <c r="S1349"/>
      <c r="T1349"/>
      <c r="U1349"/>
      <c r="V1349"/>
      <c r="W1349"/>
      <c r="X1349"/>
      <c r="Y1349"/>
      <c r="Z1349"/>
      <c r="AA1349"/>
      <c r="AB1349"/>
      <c r="AC1349"/>
      <c r="AD1349"/>
    </row>
    <row r="1350" spans="1:30" s="10" customFormat="1" ht="45" customHeight="1">
      <c r="A1350" s="5"/>
      <c r="B1350" s="5"/>
      <c r="C1350" s="18">
        <v>1347</v>
      </c>
      <c r="D1350" s="19" t="s">
        <v>454</v>
      </c>
      <c r="E1350" s="65" t="s">
        <v>515</v>
      </c>
      <c r="F1350" s="65" t="s">
        <v>515</v>
      </c>
      <c r="G1350" s="24" t="str">
        <f t="shared" si="20"/>
        <v>Do</v>
      </c>
      <c r="H1350" s="60" t="s">
        <v>1470</v>
      </c>
      <c r="I1350" s="61">
        <v>1.7</v>
      </c>
      <c r="J1350" s="11"/>
      <c r="K1350" s="61">
        <v>75</v>
      </c>
      <c r="L1350"/>
      <c r="M1350"/>
      <c r="N1350"/>
      <c r="O1350"/>
      <c r="P1350"/>
      <c r="Q1350"/>
      <c r="R1350"/>
      <c r="S1350"/>
      <c r="T1350"/>
      <c r="U1350"/>
      <c r="V1350"/>
      <c r="W1350"/>
      <c r="X1350"/>
      <c r="Y1350"/>
      <c r="Z1350"/>
      <c r="AA1350"/>
      <c r="AB1350"/>
      <c r="AC1350"/>
      <c r="AD1350"/>
    </row>
    <row r="1351" spans="1:30" s="10" customFormat="1" ht="30" customHeight="1">
      <c r="A1351" s="5"/>
      <c r="B1351" s="5"/>
      <c r="C1351" s="18">
        <v>1348</v>
      </c>
      <c r="D1351" s="19" t="s">
        <v>454</v>
      </c>
      <c r="E1351" s="65" t="s">
        <v>515</v>
      </c>
      <c r="F1351" s="65" t="s">
        <v>515</v>
      </c>
      <c r="G1351" s="24" t="str">
        <f t="shared" si="20"/>
        <v>Do</v>
      </c>
      <c r="H1351" s="60" t="s">
        <v>1471</v>
      </c>
      <c r="I1351" s="61">
        <v>2.2000000000000002</v>
      </c>
      <c r="J1351" s="11"/>
      <c r="K1351" s="61">
        <v>25</v>
      </c>
      <c r="L1351"/>
      <c r="M1351"/>
      <c r="N1351"/>
      <c r="O1351"/>
      <c r="P1351"/>
      <c r="Q1351"/>
      <c r="R1351"/>
      <c r="S1351"/>
      <c r="T1351"/>
      <c r="U1351"/>
      <c r="V1351"/>
      <c r="W1351"/>
      <c r="X1351"/>
      <c r="Y1351"/>
      <c r="Z1351"/>
      <c r="AA1351"/>
      <c r="AB1351"/>
      <c r="AC1351"/>
      <c r="AD1351"/>
    </row>
    <row r="1352" spans="1:30" s="10" customFormat="1" ht="30" customHeight="1">
      <c r="A1352" s="5"/>
      <c r="B1352" s="5"/>
      <c r="C1352" s="18">
        <v>1349</v>
      </c>
      <c r="D1352" s="19" t="s">
        <v>454</v>
      </c>
      <c r="E1352" s="65" t="s">
        <v>515</v>
      </c>
      <c r="F1352" s="65" t="s">
        <v>515</v>
      </c>
      <c r="G1352" s="24" t="str">
        <f t="shared" si="20"/>
        <v>Do</v>
      </c>
      <c r="H1352" s="60" t="s">
        <v>1472</v>
      </c>
      <c r="I1352" s="61">
        <v>1.45</v>
      </c>
      <c r="J1352" s="11"/>
      <c r="K1352" s="61">
        <v>94.24</v>
      </c>
      <c r="L1352"/>
      <c r="M1352"/>
      <c r="N1352"/>
      <c r="O1352"/>
      <c r="P1352"/>
      <c r="Q1352"/>
      <c r="R1352"/>
      <c r="S1352"/>
      <c r="T1352"/>
      <c r="U1352"/>
      <c r="V1352"/>
      <c r="W1352"/>
      <c r="X1352"/>
      <c r="Y1352"/>
      <c r="Z1352"/>
      <c r="AA1352"/>
      <c r="AB1352"/>
      <c r="AC1352"/>
      <c r="AD1352"/>
    </row>
    <row r="1353" spans="1:30" s="10" customFormat="1" ht="30" customHeight="1">
      <c r="A1353" s="5"/>
      <c r="B1353" s="5"/>
      <c r="C1353" s="18">
        <v>1350</v>
      </c>
      <c r="D1353" s="19" t="s">
        <v>454</v>
      </c>
      <c r="E1353" s="65" t="s">
        <v>515</v>
      </c>
      <c r="F1353" s="65" t="s">
        <v>515</v>
      </c>
      <c r="G1353" s="24" t="str">
        <f t="shared" si="20"/>
        <v>Do</v>
      </c>
      <c r="H1353" s="60" t="s">
        <v>1473</v>
      </c>
      <c r="I1353" s="61">
        <v>0.75</v>
      </c>
      <c r="J1353" s="11"/>
      <c r="K1353" s="61">
        <v>50</v>
      </c>
      <c r="L1353"/>
      <c r="M1353"/>
      <c r="N1353"/>
      <c r="O1353"/>
      <c r="P1353"/>
      <c r="Q1353"/>
      <c r="R1353"/>
      <c r="S1353"/>
      <c r="T1353"/>
      <c r="U1353"/>
      <c r="V1353"/>
      <c r="W1353"/>
      <c r="X1353"/>
      <c r="Y1353"/>
      <c r="Z1353"/>
      <c r="AA1353"/>
      <c r="AB1353"/>
      <c r="AC1353"/>
      <c r="AD1353"/>
    </row>
    <row r="1354" spans="1:30" s="10" customFormat="1" ht="30" customHeight="1">
      <c r="A1354" s="5"/>
      <c r="B1354" s="5"/>
      <c r="C1354" s="18">
        <v>1351</v>
      </c>
      <c r="D1354" s="19" t="s">
        <v>454</v>
      </c>
      <c r="E1354" s="65" t="s">
        <v>515</v>
      </c>
      <c r="F1354" s="65" t="s">
        <v>515</v>
      </c>
      <c r="G1354" s="24" t="str">
        <f t="shared" ref="G1354:G1417" si="21">IF(F1354=F1353,"Do",F1354)</f>
        <v>Do</v>
      </c>
      <c r="H1354" s="60" t="s">
        <v>1474</v>
      </c>
      <c r="I1354" s="61">
        <v>0.14000000000000001</v>
      </c>
      <c r="J1354" s="11"/>
      <c r="K1354" s="61">
        <v>10</v>
      </c>
      <c r="L1354"/>
      <c r="M1354"/>
      <c r="N1354"/>
      <c r="O1354"/>
      <c r="P1354"/>
      <c r="Q1354"/>
      <c r="R1354"/>
      <c r="S1354"/>
      <c r="T1354"/>
      <c r="U1354"/>
      <c r="V1354"/>
      <c r="W1354"/>
      <c r="X1354"/>
      <c r="Y1354"/>
      <c r="Z1354"/>
      <c r="AA1354"/>
      <c r="AB1354"/>
      <c r="AC1354"/>
      <c r="AD1354"/>
    </row>
    <row r="1355" spans="1:30" s="10" customFormat="1" ht="30" customHeight="1">
      <c r="A1355" s="5"/>
      <c r="B1355" s="5"/>
      <c r="C1355" s="18">
        <v>1352</v>
      </c>
      <c r="D1355" s="19" t="s">
        <v>454</v>
      </c>
      <c r="E1355" s="67" t="s">
        <v>1475</v>
      </c>
      <c r="F1355" s="67" t="s">
        <v>1475</v>
      </c>
      <c r="G1355" s="24" t="str">
        <f t="shared" si="21"/>
        <v>Sibsagar State Rd Divn</v>
      </c>
      <c r="H1355" s="60" t="s">
        <v>1476</v>
      </c>
      <c r="I1355" s="72">
        <v>1.1499999999999999</v>
      </c>
      <c r="J1355" s="11"/>
      <c r="K1355" s="61">
        <v>21.86</v>
      </c>
      <c r="L1355"/>
      <c r="M1355"/>
      <c r="N1355"/>
      <c r="O1355"/>
      <c r="P1355"/>
      <c r="Q1355"/>
      <c r="R1355"/>
      <c r="S1355"/>
      <c r="T1355"/>
      <c r="U1355"/>
      <c r="V1355"/>
      <c r="W1355"/>
      <c r="X1355"/>
      <c r="Y1355"/>
      <c r="Z1355"/>
      <c r="AA1355"/>
      <c r="AB1355"/>
      <c r="AC1355"/>
      <c r="AD1355"/>
    </row>
    <row r="1356" spans="1:30" s="10" customFormat="1" ht="18.75" customHeight="1">
      <c r="A1356" s="5"/>
      <c r="B1356" s="5"/>
      <c r="C1356" s="18">
        <v>1353</v>
      </c>
      <c r="D1356" s="19" t="s">
        <v>454</v>
      </c>
      <c r="E1356" s="67" t="s">
        <v>1475</v>
      </c>
      <c r="F1356" s="67" t="s">
        <v>1475</v>
      </c>
      <c r="G1356" s="24" t="str">
        <f t="shared" si="21"/>
        <v>Do</v>
      </c>
      <c r="H1356" s="60" t="s">
        <v>1477</v>
      </c>
      <c r="I1356" s="72">
        <v>1.1659999999999999</v>
      </c>
      <c r="J1356" s="11"/>
      <c r="K1356" s="61">
        <v>44.38</v>
      </c>
      <c r="L1356"/>
      <c r="M1356"/>
      <c r="N1356"/>
      <c r="O1356"/>
      <c r="P1356"/>
      <c r="Q1356"/>
      <c r="R1356"/>
      <c r="S1356"/>
      <c r="T1356"/>
      <c r="U1356"/>
      <c r="V1356"/>
      <c r="W1356"/>
      <c r="X1356"/>
      <c r="Y1356"/>
      <c r="Z1356"/>
      <c r="AA1356"/>
      <c r="AB1356"/>
      <c r="AC1356"/>
      <c r="AD1356"/>
    </row>
    <row r="1357" spans="1:30" s="10" customFormat="1" ht="18.75" customHeight="1">
      <c r="A1357" s="5"/>
      <c r="B1357" s="5"/>
      <c r="C1357" s="18">
        <v>1354</v>
      </c>
      <c r="D1357" s="19" t="s">
        <v>454</v>
      </c>
      <c r="E1357" s="67" t="s">
        <v>1475</v>
      </c>
      <c r="F1357" s="67" t="s">
        <v>1475</v>
      </c>
      <c r="G1357" s="24" t="str">
        <f t="shared" si="21"/>
        <v>Do</v>
      </c>
      <c r="H1357" s="60" t="s">
        <v>1478</v>
      </c>
      <c r="I1357" s="72">
        <v>0.74</v>
      </c>
      <c r="J1357" s="11"/>
      <c r="K1357" s="61">
        <v>17.61</v>
      </c>
      <c r="L1357"/>
      <c r="M1357"/>
      <c r="N1357"/>
      <c r="O1357"/>
      <c r="P1357"/>
      <c r="Q1357"/>
      <c r="R1357"/>
      <c r="S1357"/>
      <c r="T1357"/>
      <c r="U1357"/>
      <c r="V1357"/>
      <c r="W1357"/>
      <c r="X1357"/>
      <c r="Y1357"/>
      <c r="Z1357"/>
      <c r="AA1357"/>
      <c r="AB1357"/>
      <c r="AC1357"/>
      <c r="AD1357"/>
    </row>
    <row r="1358" spans="1:30" s="10" customFormat="1" ht="18.75" customHeight="1">
      <c r="A1358" s="5"/>
      <c r="B1358" s="5"/>
      <c r="C1358" s="18">
        <v>1355</v>
      </c>
      <c r="D1358" s="19" t="s">
        <v>454</v>
      </c>
      <c r="E1358" s="67" t="s">
        <v>1475</v>
      </c>
      <c r="F1358" s="67" t="s">
        <v>1475</v>
      </c>
      <c r="G1358" s="24" t="str">
        <f t="shared" si="21"/>
        <v>Do</v>
      </c>
      <c r="H1358" s="60" t="s">
        <v>1479</v>
      </c>
      <c r="I1358" s="72">
        <v>0.26</v>
      </c>
      <c r="J1358" s="11"/>
      <c r="K1358" s="61">
        <v>6.64</v>
      </c>
      <c r="L1358"/>
      <c r="M1358"/>
      <c r="N1358"/>
      <c r="O1358"/>
      <c r="P1358"/>
      <c r="Q1358"/>
      <c r="R1358"/>
      <c r="S1358"/>
      <c r="T1358"/>
      <c r="U1358"/>
      <c r="V1358"/>
      <c r="W1358"/>
      <c r="X1358"/>
      <c r="Y1358"/>
      <c r="Z1358"/>
      <c r="AA1358"/>
      <c r="AB1358"/>
      <c r="AC1358"/>
      <c r="AD1358"/>
    </row>
    <row r="1359" spans="1:30" s="10" customFormat="1" ht="18.75" customHeight="1">
      <c r="A1359" s="5"/>
      <c r="B1359" s="5"/>
      <c r="C1359" s="18">
        <v>1356</v>
      </c>
      <c r="D1359" s="19" t="s">
        <v>454</v>
      </c>
      <c r="E1359" s="67" t="s">
        <v>1475</v>
      </c>
      <c r="F1359" s="67" t="s">
        <v>1475</v>
      </c>
      <c r="G1359" s="24" t="str">
        <f t="shared" si="21"/>
        <v>Do</v>
      </c>
      <c r="H1359" s="60" t="s">
        <v>1480</v>
      </c>
      <c r="I1359" s="72">
        <v>0.09</v>
      </c>
      <c r="J1359" s="11"/>
      <c r="K1359" s="61">
        <v>7.3</v>
      </c>
      <c r="L1359"/>
      <c r="M1359"/>
      <c r="N1359"/>
      <c r="O1359"/>
      <c r="P1359"/>
      <c r="Q1359"/>
      <c r="R1359"/>
      <c r="S1359"/>
      <c r="T1359"/>
      <c r="U1359"/>
      <c r="V1359"/>
      <c r="W1359"/>
      <c r="X1359"/>
      <c r="Y1359"/>
      <c r="Z1359"/>
      <c r="AA1359"/>
      <c r="AB1359"/>
      <c r="AC1359"/>
      <c r="AD1359"/>
    </row>
    <row r="1360" spans="1:30" s="10" customFormat="1" ht="30" customHeight="1">
      <c r="A1360" s="5"/>
      <c r="B1360" s="5"/>
      <c r="C1360" s="18">
        <v>1357</v>
      </c>
      <c r="D1360" s="19" t="s">
        <v>454</v>
      </c>
      <c r="E1360" s="67" t="s">
        <v>1475</v>
      </c>
      <c r="F1360" s="67" t="s">
        <v>1475</v>
      </c>
      <c r="G1360" s="24" t="str">
        <f t="shared" si="21"/>
        <v>Do</v>
      </c>
      <c r="H1360" s="60" t="s">
        <v>1481</v>
      </c>
      <c r="I1360" s="72">
        <v>0.26500000000000001</v>
      </c>
      <c r="J1360" s="11"/>
      <c r="K1360" s="61">
        <v>15.74</v>
      </c>
      <c r="L1360"/>
      <c r="M1360"/>
      <c r="N1360"/>
      <c r="O1360"/>
      <c r="P1360"/>
      <c r="Q1360"/>
      <c r="R1360"/>
      <c r="S1360"/>
      <c r="T1360"/>
      <c r="U1360"/>
      <c r="V1360"/>
      <c r="W1360"/>
      <c r="X1360"/>
      <c r="Y1360"/>
      <c r="Z1360"/>
      <c r="AA1360"/>
      <c r="AB1360"/>
      <c r="AC1360"/>
      <c r="AD1360"/>
    </row>
    <row r="1361" spans="1:30" s="10" customFormat="1" ht="30" customHeight="1">
      <c r="A1361" s="5"/>
      <c r="B1361" s="5"/>
      <c r="C1361" s="18">
        <v>1358</v>
      </c>
      <c r="D1361" s="19" t="s">
        <v>454</v>
      </c>
      <c r="E1361" s="67" t="s">
        <v>1475</v>
      </c>
      <c r="F1361" s="67" t="s">
        <v>1475</v>
      </c>
      <c r="G1361" s="24" t="str">
        <f t="shared" si="21"/>
        <v>Do</v>
      </c>
      <c r="H1361" s="60" t="s">
        <v>1482</v>
      </c>
      <c r="I1361" s="72">
        <v>3.2</v>
      </c>
      <c r="J1361" s="11"/>
      <c r="K1361" s="61">
        <v>30.87</v>
      </c>
      <c r="L1361"/>
      <c r="M1361"/>
      <c r="N1361"/>
      <c r="O1361"/>
      <c r="P1361"/>
      <c r="Q1361"/>
      <c r="R1361"/>
      <c r="S1361"/>
      <c r="T1361"/>
      <c r="U1361"/>
      <c r="V1361"/>
      <c r="W1361"/>
      <c r="X1361"/>
      <c r="Y1361"/>
      <c r="Z1361"/>
      <c r="AA1361"/>
      <c r="AB1361"/>
      <c r="AC1361"/>
      <c r="AD1361"/>
    </row>
    <row r="1362" spans="1:30" s="10" customFormat="1" ht="30" customHeight="1">
      <c r="A1362" s="5"/>
      <c r="B1362" s="5"/>
      <c r="C1362" s="18">
        <v>1359</v>
      </c>
      <c r="D1362" s="19" t="s">
        <v>454</v>
      </c>
      <c r="E1362" s="67" t="s">
        <v>1475</v>
      </c>
      <c r="F1362" s="67" t="s">
        <v>1475</v>
      </c>
      <c r="G1362" s="24" t="str">
        <f t="shared" si="21"/>
        <v>Do</v>
      </c>
      <c r="H1362" s="60" t="s">
        <v>1483</v>
      </c>
      <c r="I1362" s="72">
        <v>0.17</v>
      </c>
      <c r="J1362" s="11"/>
      <c r="K1362" s="61">
        <v>1.1000000000000001</v>
      </c>
      <c r="L1362"/>
      <c r="M1362"/>
      <c r="N1362"/>
      <c r="O1362"/>
      <c r="P1362"/>
      <c r="Q1362"/>
      <c r="R1362"/>
      <c r="S1362"/>
      <c r="T1362"/>
      <c r="U1362"/>
      <c r="V1362"/>
      <c r="W1362"/>
      <c r="X1362"/>
      <c r="Y1362"/>
      <c r="Z1362"/>
      <c r="AA1362"/>
      <c r="AB1362"/>
      <c r="AC1362"/>
      <c r="AD1362"/>
    </row>
    <row r="1363" spans="1:30" s="10" customFormat="1" ht="30" customHeight="1">
      <c r="A1363" s="5"/>
      <c r="B1363" s="5"/>
      <c r="C1363" s="18">
        <v>1360</v>
      </c>
      <c r="D1363" s="19" t="s">
        <v>454</v>
      </c>
      <c r="E1363" s="67" t="s">
        <v>1475</v>
      </c>
      <c r="F1363" s="67" t="s">
        <v>1475</v>
      </c>
      <c r="G1363" s="24" t="str">
        <f t="shared" si="21"/>
        <v>Do</v>
      </c>
      <c r="H1363" s="60" t="s">
        <v>1484</v>
      </c>
      <c r="I1363" s="72">
        <v>0.15</v>
      </c>
      <c r="J1363" s="11"/>
      <c r="K1363" s="61">
        <v>5.41</v>
      </c>
      <c r="L1363"/>
      <c r="M1363"/>
      <c r="N1363"/>
      <c r="O1363"/>
      <c r="P1363"/>
      <c r="Q1363"/>
      <c r="R1363"/>
      <c r="S1363"/>
      <c r="T1363"/>
      <c r="U1363"/>
      <c r="V1363"/>
      <c r="W1363"/>
      <c r="X1363"/>
      <c r="Y1363"/>
      <c r="Z1363"/>
      <c r="AA1363"/>
      <c r="AB1363"/>
      <c r="AC1363"/>
      <c r="AD1363"/>
    </row>
    <row r="1364" spans="1:30" s="10" customFormat="1" ht="30" customHeight="1">
      <c r="A1364" s="5"/>
      <c r="B1364" s="5"/>
      <c r="C1364" s="18">
        <v>1361</v>
      </c>
      <c r="D1364" s="19" t="s">
        <v>454</v>
      </c>
      <c r="E1364" s="67" t="s">
        <v>1475</v>
      </c>
      <c r="F1364" s="67" t="s">
        <v>1475</v>
      </c>
      <c r="G1364" s="24" t="str">
        <f t="shared" si="21"/>
        <v>Do</v>
      </c>
      <c r="H1364" s="60" t="s">
        <v>1485</v>
      </c>
      <c r="I1364" s="72">
        <v>2.84</v>
      </c>
      <c r="J1364" s="11"/>
      <c r="K1364" s="61">
        <v>57.84</v>
      </c>
      <c r="L1364"/>
      <c r="M1364"/>
      <c r="N1364"/>
      <c r="O1364"/>
      <c r="P1364"/>
      <c r="Q1364"/>
      <c r="R1364"/>
      <c r="S1364"/>
      <c r="T1364"/>
      <c r="U1364"/>
      <c r="V1364"/>
      <c r="W1364"/>
      <c r="X1364"/>
      <c r="Y1364"/>
      <c r="Z1364"/>
      <c r="AA1364"/>
      <c r="AB1364"/>
      <c r="AC1364"/>
      <c r="AD1364"/>
    </row>
    <row r="1365" spans="1:30" s="10" customFormat="1" ht="30" customHeight="1">
      <c r="A1365" s="5"/>
      <c r="B1365" s="5"/>
      <c r="C1365" s="18">
        <v>1362</v>
      </c>
      <c r="D1365" s="19" t="s">
        <v>454</v>
      </c>
      <c r="E1365" s="67" t="s">
        <v>1475</v>
      </c>
      <c r="F1365" s="67" t="s">
        <v>1475</v>
      </c>
      <c r="G1365" s="24" t="str">
        <f t="shared" si="21"/>
        <v>Do</v>
      </c>
      <c r="H1365" s="60" t="s">
        <v>1486</v>
      </c>
      <c r="I1365" s="61">
        <v>1.2</v>
      </c>
      <c r="J1365" s="11"/>
      <c r="K1365" s="61">
        <v>20.89</v>
      </c>
      <c r="L1365"/>
      <c r="M1365"/>
      <c r="N1365"/>
      <c r="O1365"/>
      <c r="P1365"/>
      <c r="Q1365"/>
      <c r="R1365"/>
      <c r="S1365"/>
      <c r="T1365"/>
      <c r="U1365"/>
      <c r="V1365"/>
      <c r="W1365"/>
      <c r="X1365"/>
      <c r="Y1365"/>
      <c r="Z1365"/>
      <c r="AA1365"/>
      <c r="AB1365"/>
      <c r="AC1365"/>
      <c r="AD1365"/>
    </row>
    <row r="1366" spans="1:30" s="10" customFormat="1" ht="30" customHeight="1">
      <c r="A1366" s="5"/>
      <c r="B1366" s="5"/>
      <c r="C1366" s="18">
        <v>1363</v>
      </c>
      <c r="D1366" s="19" t="s">
        <v>454</v>
      </c>
      <c r="E1366" s="67" t="s">
        <v>1475</v>
      </c>
      <c r="F1366" s="67" t="s">
        <v>1475</v>
      </c>
      <c r="G1366" s="24" t="str">
        <f t="shared" si="21"/>
        <v>Do</v>
      </c>
      <c r="H1366" s="60" t="s">
        <v>1487</v>
      </c>
      <c r="I1366" s="61">
        <v>0.66300000000000003</v>
      </c>
      <c r="J1366" s="11"/>
      <c r="K1366" s="61">
        <v>6.96</v>
      </c>
      <c r="L1366"/>
      <c r="M1366"/>
      <c r="N1366"/>
      <c r="O1366"/>
      <c r="P1366"/>
      <c r="Q1366"/>
      <c r="R1366"/>
      <c r="S1366"/>
      <c r="T1366"/>
      <c r="U1366"/>
      <c r="V1366"/>
      <c r="W1366"/>
      <c r="X1366"/>
      <c r="Y1366"/>
      <c r="Z1366"/>
      <c r="AA1366"/>
      <c r="AB1366"/>
      <c r="AC1366"/>
      <c r="AD1366"/>
    </row>
    <row r="1367" spans="1:30" s="10" customFormat="1" ht="30" customHeight="1">
      <c r="A1367" s="5"/>
      <c r="B1367" s="5"/>
      <c r="C1367" s="18">
        <v>1364</v>
      </c>
      <c r="D1367" s="19" t="s">
        <v>454</v>
      </c>
      <c r="E1367" s="67" t="s">
        <v>1475</v>
      </c>
      <c r="F1367" s="67" t="s">
        <v>1475</v>
      </c>
      <c r="G1367" s="24" t="str">
        <f t="shared" si="21"/>
        <v>Do</v>
      </c>
      <c r="H1367" s="60" t="s">
        <v>1488</v>
      </c>
      <c r="I1367" s="72">
        <v>0.25</v>
      </c>
      <c r="J1367" s="11"/>
      <c r="K1367" s="61">
        <v>21.7</v>
      </c>
      <c r="L1367"/>
      <c r="M1367"/>
      <c r="N1367"/>
      <c r="O1367"/>
      <c r="P1367"/>
      <c r="Q1367"/>
      <c r="R1367"/>
      <c r="S1367"/>
      <c r="T1367"/>
      <c r="U1367"/>
      <c r="V1367"/>
      <c r="W1367"/>
      <c r="X1367"/>
      <c r="Y1367"/>
      <c r="Z1367"/>
      <c r="AA1367"/>
      <c r="AB1367"/>
      <c r="AC1367"/>
      <c r="AD1367"/>
    </row>
    <row r="1368" spans="1:30" s="10" customFormat="1" ht="30" customHeight="1">
      <c r="A1368" s="5"/>
      <c r="B1368" s="5"/>
      <c r="C1368" s="18">
        <v>1365</v>
      </c>
      <c r="D1368" s="19" t="s">
        <v>454</v>
      </c>
      <c r="E1368" s="65" t="s">
        <v>515</v>
      </c>
      <c r="F1368" s="65" t="s">
        <v>515</v>
      </c>
      <c r="G1368" s="24" t="str">
        <f>IF(F1368=F1367,"Do",F1368)</f>
        <v>Sibsagar Rural Rd Divn</v>
      </c>
      <c r="H1368" s="60" t="s">
        <v>1489</v>
      </c>
      <c r="I1368" s="61">
        <v>1.49</v>
      </c>
      <c r="J1368" s="11"/>
      <c r="K1368" s="61">
        <v>74.62</v>
      </c>
      <c r="L1368"/>
      <c r="M1368"/>
      <c r="N1368"/>
      <c r="O1368"/>
      <c r="P1368"/>
      <c r="Q1368"/>
      <c r="R1368"/>
      <c r="S1368"/>
      <c r="T1368"/>
      <c r="U1368"/>
      <c r="V1368"/>
      <c r="W1368"/>
      <c r="X1368"/>
      <c r="Y1368"/>
      <c r="Z1368"/>
      <c r="AA1368"/>
      <c r="AB1368"/>
      <c r="AC1368"/>
      <c r="AD1368"/>
    </row>
    <row r="1369" spans="1:30" s="10" customFormat="1" ht="30" customHeight="1">
      <c r="A1369" s="5"/>
      <c r="B1369" s="5"/>
      <c r="C1369" s="18">
        <v>1366</v>
      </c>
      <c r="D1369" s="19" t="s">
        <v>454</v>
      </c>
      <c r="E1369" s="65" t="s">
        <v>515</v>
      </c>
      <c r="F1369" s="65" t="s">
        <v>515</v>
      </c>
      <c r="G1369" s="24" t="str">
        <f>IF(F1369=F1368,"Do",F1369)</f>
        <v>Do</v>
      </c>
      <c r="H1369" s="60" t="s">
        <v>1490</v>
      </c>
      <c r="I1369" s="61">
        <v>0.8</v>
      </c>
      <c r="J1369" s="11"/>
      <c r="K1369" s="61">
        <v>40.64</v>
      </c>
      <c r="L1369"/>
      <c r="M1369"/>
      <c r="N1369"/>
      <c r="O1369"/>
      <c r="P1369"/>
      <c r="Q1369"/>
      <c r="R1369"/>
      <c r="S1369"/>
      <c r="T1369"/>
      <c r="U1369"/>
      <c r="V1369"/>
      <c r="W1369"/>
      <c r="X1369"/>
      <c r="Y1369"/>
      <c r="Z1369"/>
      <c r="AA1369"/>
      <c r="AB1369"/>
      <c r="AC1369"/>
      <c r="AD1369"/>
    </row>
    <row r="1370" spans="1:30" s="10" customFormat="1" ht="30" customHeight="1">
      <c r="A1370" s="5"/>
      <c r="B1370" s="5"/>
      <c r="C1370" s="18">
        <v>1367</v>
      </c>
      <c r="D1370" s="19" t="s">
        <v>454</v>
      </c>
      <c r="E1370" s="65" t="s">
        <v>515</v>
      </c>
      <c r="F1370" s="65" t="s">
        <v>515</v>
      </c>
      <c r="G1370" s="24" t="str">
        <f>IF(F1370=F1369,"Do",F1370)</f>
        <v>Do</v>
      </c>
      <c r="H1370" s="60" t="s">
        <v>1491</v>
      </c>
      <c r="I1370" s="61">
        <f>2.55-1.75</f>
        <v>0.79999999999999982</v>
      </c>
      <c r="J1370" s="11"/>
      <c r="K1370" s="61">
        <v>40</v>
      </c>
      <c r="L1370"/>
      <c r="M1370"/>
      <c r="N1370"/>
      <c r="O1370"/>
      <c r="P1370"/>
      <c r="Q1370"/>
      <c r="R1370"/>
      <c r="S1370"/>
      <c r="T1370"/>
      <c r="U1370"/>
      <c r="V1370"/>
      <c r="W1370"/>
      <c r="X1370"/>
      <c r="Y1370"/>
      <c r="Z1370"/>
      <c r="AA1370"/>
      <c r="AB1370"/>
      <c r="AC1370"/>
      <c r="AD1370"/>
    </row>
    <row r="1371" spans="1:30" s="10" customFormat="1" ht="18.75" customHeight="1">
      <c r="A1371" s="5"/>
      <c r="B1371" s="5"/>
      <c r="C1371" s="18">
        <v>1368</v>
      </c>
      <c r="D1371" s="19" t="s">
        <v>454</v>
      </c>
      <c r="E1371" s="65" t="s">
        <v>515</v>
      </c>
      <c r="F1371" s="65" t="s">
        <v>515</v>
      </c>
      <c r="G1371" s="24" t="str">
        <f t="shared" si="21"/>
        <v>Do</v>
      </c>
      <c r="H1371" s="60" t="s">
        <v>1492</v>
      </c>
      <c r="I1371" s="61">
        <v>1.5</v>
      </c>
      <c r="J1371" s="11"/>
      <c r="K1371" s="61">
        <v>20</v>
      </c>
      <c r="L1371"/>
      <c r="M1371"/>
      <c r="N1371"/>
      <c r="O1371"/>
      <c r="P1371"/>
      <c r="Q1371"/>
      <c r="R1371"/>
      <c r="S1371"/>
      <c r="T1371"/>
      <c r="U1371"/>
      <c r="V1371"/>
      <c r="W1371"/>
      <c r="X1371"/>
      <c r="Y1371"/>
      <c r="Z1371"/>
      <c r="AA1371"/>
      <c r="AB1371"/>
      <c r="AC1371"/>
      <c r="AD1371"/>
    </row>
    <row r="1372" spans="1:30" s="10" customFormat="1" ht="45" customHeight="1">
      <c r="A1372" s="5"/>
      <c r="B1372" s="5"/>
      <c r="C1372" s="18">
        <v>1369</v>
      </c>
      <c r="D1372" s="19" t="s">
        <v>454</v>
      </c>
      <c r="E1372" s="65" t="s">
        <v>515</v>
      </c>
      <c r="F1372" s="65" t="s">
        <v>515</v>
      </c>
      <c r="G1372" s="24" t="str">
        <f t="shared" si="21"/>
        <v>Do</v>
      </c>
      <c r="H1372" s="60" t="s">
        <v>1493</v>
      </c>
      <c r="I1372" s="61">
        <f>3.235-2.675</f>
        <v>0.56000000000000005</v>
      </c>
      <c r="J1372" s="11"/>
      <c r="K1372" s="61">
        <v>29.74</v>
      </c>
      <c r="L1372"/>
      <c r="M1372"/>
      <c r="N1372"/>
      <c r="O1372"/>
      <c r="P1372"/>
      <c r="Q1372"/>
      <c r="R1372"/>
      <c r="S1372"/>
      <c r="T1372"/>
      <c r="U1372"/>
      <c r="V1372"/>
      <c r="W1372"/>
      <c r="X1372"/>
      <c r="Y1372"/>
      <c r="Z1372"/>
      <c r="AA1372"/>
      <c r="AB1372"/>
      <c r="AC1372"/>
      <c r="AD1372"/>
    </row>
    <row r="1373" spans="1:30" s="10" customFormat="1" ht="45" customHeight="1">
      <c r="A1373" s="5"/>
      <c r="B1373" s="5"/>
      <c r="C1373" s="18">
        <v>1370</v>
      </c>
      <c r="D1373" s="19" t="s">
        <v>454</v>
      </c>
      <c r="E1373" s="65" t="s">
        <v>515</v>
      </c>
      <c r="F1373" s="65" t="s">
        <v>515</v>
      </c>
      <c r="G1373" s="24" t="str">
        <f t="shared" si="21"/>
        <v>Do</v>
      </c>
      <c r="H1373" s="60" t="s">
        <v>1494</v>
      </c>
      <c r="I1373" s="61">
        <v>2.2000000000000002</v>
      </c>
      <c r="J1373" s="11"/>
      <c r="K1373" s="61">
        <v>45</v>
      </c>
      <c r="L1373"/>
      <c r="M1373"/>
      <c r="N1373"/>
      <c r="O1373"/>
      <c r="P1373"/>
      <c r="Q1373"/>
      <c r="R1373"/>
      <c r="S1373"/>
      <c r="T1373"/>
      <c r="U1373"/>
      <c r="V1373"/>
      <c r="W1373"/>
      <c r="X1373"/>
      <c r="Y1373"/>
      <c r="Z1373"/>
      <c r="AA1373"/>
      <c r="AB1373"/>
      <c r="AC1373"/>
      <c r="AD1373"/>
    </row>
    <row r="1374" spans="1:30" s="10" customFormat="1" ht="30" customHeight="1">
      <c r="A1374" s="5"/>
      <c r="B1374" s="5"/>
      <c r="C1374" s="18">
        <v>1371</v>
      </c>
      <c r="D1374" s="19" t="s">
        <v>454</v>
      </c>
      <c r="E1374" s="67" t="s">
        <v>1475</v>
      </c>
      <c r="F1374" s="67" t="s">
        <v>1475</v>
      </c>
      <c r="G1374" s="24" t="str">
        <f>IF(F1374=F1373,"Do",F1374)</f>
        <v>Sibsagar State Rd Divn</v>
      </c>
      <c r="H1374" s="60" t="s">
        <v>1495</v>
      </c>
      <c r="I1374" s="72">
        <v>0.3</v>
      </c>
      <c r="J1374" s="11"/>
      <c r="K1374" s="61">
        <v>9.5</v>
      </c>
      <c r="L1374"/>
      <c r="M1374"/>
      <c r="N1374"/>
      <c r="O1374"/>
      <c r="P1374"/>
      <c r="Q1374"/>
      <c r="R1374"/>
      <c r="S1374"/>
      <c r="T1374"/>
      <c r="U1374"/>
      <c r="V1374"/>
      <c r="W1374"/>
      <c r="X1374"/>
      <c r="Y1374"/>
      <c r="Z1374"/>
      <c r="AA1374"/>
      <c r="AB1374"/>
      <c r="AC1374"/>
      <c r="AD1374"/>
    </row>
    <row r="1375" spans="1:30" s="10" customFormat="1" ht="30" customHeight="1">
      <c r="A1375" s="5"/>
      <c r="B1375" s="5"/>
      <c r="C1375" s="18">
        <v>1372</v>
      </c>
      <c r="D1375" s="19" t="s">
        <v>454</v>
      </c>
      <c r="E1375" s="67" t="s">
        <v>1475</v>
      </c>
      <c r="F1375" s="67" t="s">
        <v>1475</v>
      </c>
      <c r="G1375" s="24" t="str">
        <f>IF(F1375=F1374,"Do",F1375)</f>
        <v>Do</v>
      </c>
      <c r="H1375" s="60" t="s">
        <v>1496</v>
      </c>
      <c r="I1375" s="72">
        <v>3.64</v>
      </c>
      <c r="J1375" s="11"/>
      <c r="K1375" s="61">
        <v>45.5</v>
      </c>
      <c r="L1375"/>
      <c r="M1375"/>
      <c r="N1375"/>
      <c r="O1375"/>
      <c r="P1375"/>
      <c r="Q1375"/>
      <c r="R1375"/>
      <c r="S1375"/>
      <c r="T1375"/>
      <c r="U1375"/>
      <c r="V1375"/>
      <c r="W1375"/>
      <c r="X1375"/>
      <c r="Y1375"/>
      <c r="Z1375"/>
      <c r="AA1375"/>
      <c r="AB1375"/>
      <c r="AC1375"/>
      <c r="AD1375"/>
    </row>
    <row r="1376" spans="1:30" s="10" customFormat="1" ht="30" customHeight="1">
      <c r="A1376" s="5"/>
      <c r="B1376" s="5"/>
      <c r="C1376" s="18">
        <v>1373</v>
      </c>
      <c r="D1376" s="19" t="s">
        <v>454</v>
      </c>
      <c r="E1376" s="67" t="s">
        <v>1475</v>
      </c>
      <c r="F1376" s="67" t="s">
        <v>1475</v>
      </c>
      <c r="G1376" s="24" t="str">
        <f t="shared" si="21"/>
        <v>Do</v>
      </c>
      <c r="H1376" s="60" t="s">
        <v>1497</v>
      </c>
      <c r="I1376" s="72">
        <v>2.4279999999999999</v>
      </c>
      <c r="J1376" s="11"/>
      <c r="K1376" s="61">
        <v>28.5</v>
      </c>
      <c r="L1376"/>
      <c r="M1376"/>
      <c r="N1376"/>
      <c r="O1376"/>
      <c r="P1376"/>
      <c r="Q1376"/>
      <c r="R1376"/>
      <c r="S1376"/>
      <c r="T1376"/>
      <c r="U1376"/>
      <c r="V1376"/>
      <c r="W1376"/>
      <c r="X1376"/>
      <c r="Y1376"/>
      <c r="Z1376"/>
      <c r="AA1376"/>
      <c r="AB1376"/>
      <c r="AC1376"/>
      <c r="AD1376"/>
    </row>
    <row r="1377" spans="1:30" s="10" customFormat="1" ht="30" customHeight="1">
      <c r="A1377" s="5"/>
      <c r="B1377" s="5"/>
      <c r="C1377" s="18">
        <v>1374</v>
      </c>
      <c r="D1377" s="19" t="s">
        <v>454</v>
      </c>
      <c r="E1377" s="67" t="s">
        <v>1475</v>
      </c>
      <c r="F1377" s="67" t="s">
        <v>1475</v>
      </c>
      <c r="G1377" s="24" t="str">
        <f t="shared" si="21"/>
        <v>Do</v>
      </c>
      <c r="H1377" s="60" t="s">
        <v>1498</v>
      </c>
      <c r="I1377" s="72">
        <v>0.5</v>
      </c>
      <c r="J1377" s="11"/>
      <c r="K1377" s="61">
        <v>10</v>
      </c>
      <c r="L1377"/>
      <c r="M1377"/>
      <c r="N1377"/>
      <c r="O1377"/>
      <c r="P1377"/>
      <c r="Q1377"/>
      <c r="R1377"/>
      <c r="S1377"/>
      <c r="T1377"/>
      <c r="U1377"/>
      <c r="V1377"/>
      <c r="W1377"/>
      <c r="X1377"/>
      <c r="Y1377"/>
      <c r="Z1377"/>
      <c r="AA1377"/>
      <c r="AB1377"/>
      <c r="AC1377"/>
      <c r="AD1377"/>
    </row>
    <row r="1378" spans="1:30" s="10" customFormat="1" ht="45" customHeight="1">
      <c r="A1378" s="5"/>
      <c r="B1378" s="5"/>
      <c r="C1378" s="18">
        <v>1375</v>
      </c>
      <c r="D1378" s="19" t="s">
        <v>454</v>
      </c>
      <c r="E1378" s="67" t="s">
        <v>1475</v>
      </c>
      <c r="F1378" s="67" t="s">
        <v>1475</v>
      </c>
      <c r="G1378" s="24" t="str">
        <f t="shared" si="21"/>
        <v>Do</v>
      </c>
      <c r="H1378" s="60" t="s">
        <v>1499</v>
      </c>
      <c r="I1378" s="72">
        <v>1.2</v>
      </c>
      <c r="J1378" s="11"/>
      <c r="K1378" s="61">
        <v>5</v>
      </c>
      <c r="L1378"/>
      <c r="M1378"/>
      <c r="N1378"/>
      <c r="O1378"/>
      <c r="P1378"/>
      <c r="Q1378"/>
      <c r="R1378"/>
      <c r="S1378"/>
      <c r="T1378"/>
      <c r="U1378"/>
      <c r="V1378"/>
      <c r="W1378"/>
      <c r="X1378"/>
      <c r="Y1378"/>
      <c r="Z1378"/>
      <c r="AA1378"/>
      <c r="AB1378"/>
      <c r="AC1378"/>
      <c r="AD1378"/>
    </row>
    <row r="1379" spans="1:30" s="10" customFormat="1" ht="30" customHeight="1">
      <c r="A1379" s="5"/>
      <c r="B1379" s="5"/>
      <c r="C1379" s="18">
        <v>1376</v>
      </c>
      <c r="D1379" s="19" t="s">
        <v>454</v>
      </c>
      <c r="E1379" s="67" t="s">
        <v>1475</v>
      </c>
      <c r="F1379" s="67" t="s">
        <v>1475</v>
      </c>
      <c r="G1379" s="24" t="str">
        <f t="shared" si="21"/>
        <v>Do</v>
      </c>
      <c r="H1379" s="60" t="s">
        <v>1500</v>
      </c>
      <c r="I1379" s="72">
        <v>0.62</v>
      </c>
      <c r="J1379" s="11"/>
      <c r="K1379" s="61">
        <v>9</v>
      </c>
      <c r="L1379"/>
      <c r="M1379"/>
      <c r="N1379"/>
      <c r="O1379"/>
      <c r="P1379"/>
      <c r="Q1379"/>
      <c r="R1379"/>
      <c r="S1379"/>
      <c r="T1379"/>
      <c r="U1379"/>
      <c r="V1379"/>
      <c r="W1379"/>
      <c r="X1379"/>
      <c r="Y1379"/>
      <c r="Z1379"/>
      <c r="AA1379"/>
      <c r="AB1379"/>
      <c r="AC1379"/>
      <c r="AD1379"/>
    </row>
    <row r="1380" spans="1:30" s="10" customFormat="1" ht="30" customHeight="1">
      <c r="A1380" s="5"/>
      <c r="B1380" s="5"/>
      <c r="C1380" s="18">
        <v>1377</v>
      </c>
      <c r="D1380" s="19" t="s">
        <v>454</v>
      </c>
      <c r="E1380" s="67" t="s">
        <v>1475</v>
      </c>
      <c r="F1380" s="67" t="s">
        <v>1475</v>
      </c>
      <c r="G1380" s="24" t="str">
        <f t="shared" si="21"/>
        <v>Do</v>
      </c>
      <c r="H1380" s="60" t="s">
        <v>1501</v>
      </c>
      <c r="I1380" s="61">
        <f>127.2-122</f>
        <v>5.2000000000000028</v>
      </c>
      <c r="J1380" s="11"/>
      <c r="K1380" s="61">
        <v>72</v>
      </c>
      <c r="L1380"/>
      <c r="M1380"/>
      <c r="N1380"/>
      <c r="O1380"/>
      <c r="P1380"/>
      <c r="Q1380"/>
      <c r="R1380"/>
      <c r="S1380"/>
      <c r="T1380"/>
      <c r="U1380"/>
      <c r="V1380"/>
      <c r="W1380"/>
      <c r="X1380"/>
      <c r="Y1380"/>
      <c r="Z1380"/>
      <c r="AA1380"/>
      <c r="AB1380"/>
      <c r="AC1380"/>
      <c r="AD1380"/>
    </row>
    <row r="1381" spans="1:30" s="10" customFormat="1" ht="30" customHeight="1">
      <c r="A1381" s="5"/>
      <c r="B1381" s="5"/>
      <c r="C1381" s="18">
        <v>1378</v>
      </c>
      <c r="D1381" s="19" t="s">
        <v>454</v>
      </c>
      <c r="E1381" s="67" t="s">
        <v>1475</v>
      </c>
      <c r="F1381" s="67" t="s">
        <v>1475</v>
      </c>
      <c r="G1381" s="24" t="str">
        <f t="shared" si="21"/>
        <v>Do</v>
      </c>
      <c r="H1381" s="60" t="s">
        <v>1502</v>
      </c>
      <c r="I1381" s="72">
        <v>2.34</v>
      </c>
      <c r="J1381" s="11"/>
      <c r="K1381" s="61">
        <v>47.5</v>
      </c>
      <c r="L1381"/>
      <c r="M1381"/>
      <c r="N1381"/>
      <c r="O1381"/>
      <c r="P1381"/>
      <c r="Q1381"/>
      <c r="R1381"/>
      <c r="S1381"/>
      <c r="T1381"/>
      <c r="U1381"/>
      <c r="V1381"/>
      <c r="W1381"/>
      <c r="X1381"/>
      <c r="Y1381"/>
      <c r="Z1381"/>
      <c r="AA1381"/>
      <c r="AB1381"/>
      <c r="AC1381"/>
      <c r="AD1381"/>
    </row>
    <row r="1382" spans="1:30" s="10" customFormat="1" ht="30" customHeight="1">
      <c r="A1382" s="5"/>
      <c r="B1382" s="5"/>
      <c r="C1382" s="18">
        <v>1379</v>
      </c>
      <c r="D1382" s="19" t="s">
        <v>454</v>
      </c>
      <c r="E1382" s="67" t="s">
        <v>1475</v>
      </c>
      <c r="F1382" s="67" t="s">
        <v>1475</v>
      </c>
      <c r="G1382" s="24" t="str">
        <f>IF(F1382=F1381,"Do",F1382)</f>
        <v>Do</v>
      </c>
      <c r="H1382" s="60" t="s">
        <v>1503</v>
      </c>
      <c r="I1382" s="72">
        <v>5.57</v>
      </c>
      <c r="J1382" s="11"/>
      <c r="K1382" s="61">
        <v>25</v>
      </c>
      <c r="L1382"/>
      <c r="M1382"/>
      <c r="N1382"/>
      <c r="O1382"/>
      <c r="P1382"/>
      <c r="Q1382"/>
      <c r="R1382"/>
      <c r="S1382"/>
      <c r="T1382"/>
      <c r="U1382"/>
      <c r="V1382"/>
      <c r="W1382"/>
      <c r="X1382"/>
      <c r="Y1382"/>
      <c r="Z1382"/>
      <c r="AA1382"/>
      <c r="AB1382"/>
      <c r="AC1382"/>
      <c r="AD1382"/>
    </row>
    <row r="1383" spans="1:30" s="10" customFormat="1" ht="30" customHeight="1">
      <c r="A1383" s="5"/>
      <c r="B1383" s="5"/>
      <c r="C1383" s="18">
        <v>1380</v>
      </c>
      <c r="D1383" s="19" t="s">
        <v>454</v>
      </c>
      <c r="E1383" s="65" t="s">
        <v>515</v>
      </c>
      <c r="F1383" s="65" t="s">
        <v>515</v>
      </c>
      <c r="G1383" s="24" t="str">
        <f>IF(F1383=F1382,"Do",F1383)</f>
        <v>Sibsagar Rural Rd Divn</v>
      </c>
      <c r="H1383" s="60" t="s">
        <v>1504</v>
      </c>
      <c r="I1383" s="72">
        <v>7.37</v>
      </c>
      <c r="J1383" s="11"/>
      <c r="K1383" s="61">
        <v>100.54</v>
      </c>
      <c r="L1383"/>
      <c r="M1383"/>
      <c r="N1383"/>
      <c r="O1383"/>
      <c r="P1383"/>
      <c r="Q1383"/>
      <c r="R1383"/>
      <c r="S1383"/>
      <c r="T1383"/>
      <c r="U1383"/>
      <c r="V1383"/>
      <c r="W1383"/>
      <c r="X1383"/>
      <c r="Y1383"/>
      <c r="Z1383"/>
      <c r="AA1383"/>
      <c r="AB1383"/>
      <c r="AC1383"/>
      <c r="AD1383"/>
    </row>
    <row r="1384" spans="1:30" s="10" customFormat="1" ht="30" customHeight="1">
      <c r="A1384" s="5"/>
      <c r="B1384" s="5"/>
      <c r="C1384" s="18">
        <v>1381</v>
      </c>
      <c r="D1384" s="19" t="s">
        <v>454</v>
      </c>
      <c r="E1384" s="65" t="s">
        <v>515</v>
      </c>
      <c r="F1384" s="65" t="s">
        <v>515</v>
      </c>
      <c r="G1384" s="24" t="str">
        <f t="shared" si="21"/>
        <v>Do</v>
      </c>
      <c r="H1384" s="60" t="s">
        <v>1505</v>
      </c>
      <c r="I1384" s="72">
        <v>2.66</v>
      </c>
      <c r="J1384" s="11"/>
      <c r="K1384" s="61">
        <v>39.979999999999997</v>
      </c>
      <c r="L1384"/>
      <c r="M1384"/>
      <c r="N1384"/>
      <c r="O1384"/>
      <c r="P1384"/>
      <c r="Q1384"/>
      <c r="R1384"/>
      <c r="S1384"/>
      <c r="T1384"/>
      <c r="U1384"/>
      <c r="V1384"/>
      <c r="W1384"/>
      <c r="X1384"/>
      <c r="Y1384"/>
      <c r="Z1384"/>
      <c r="AA1384"/>
      <c r="AB1384"/>
      <c r="AC1384"/>
      <c r="AD1384"/>
    </row>
    <row r="1385" spans="1:30" s="10" customFormat="1" ht="30" customHeight="1">
      <c r="A1385" s="5"/>
      <c r="B1385" s="5"/>
      <c r="C1385" s="18">
        <v>1382</v>
      </c>
      <c r="D1385" s="19" t="s">
        <v>454</v>
      </c>
      <c r="E1385" s="65" t="s">
        <v>515</v>
      </c>
      <c r="F1385" s="65" t="s">
        <v>515</v>
      </c>
      <c r="G1385" s="24" t="str">
        <f t="shared" si="21"/>
        <v>Do</v>
      </c>
      <c r="H1385" s="60" t="s">
        <v>1506</v>
      </c>
      <c r="I1385" s="72">
        <v>4</v>
      </c>
      <c r="J1385" s="11"/>
      <c r="K1385" s="61">
        <v>56.36</v>
      </c>
      <c r="L1385"/>
      <c r="M1385"/>
      <c r="N1385"/>
      <c r="O1385"/>
      <c r="P1385"/>
      <c r="Q1385"/>
      <c r="R1385"/>
      <c r="S1385"/>
      <c r="T1385"/>
      <c r="U1385"/>
      <c r="V1385"/>
      <c r="W1385"/>
      <c r="X1385"/>
      <c r="Y1385"/>
      <c r="Z1385"/>
      <c r="AA1385"/>
      <c r="AB1385"/>
      <c r="AC1385"/>
      <c r="AD1385"/>
    </row>
    <row r="1386" spans="1:30" s="10" customFormat="1" ht="30" customHeight="1">
      <c r="A1386" s="5"/>
      <c r="B1386" s="5"/>
      <c r="C1386" s="18">
        <v>1383</v>
      </c>
      <c r="D1386" s="19" t="s">
        <v>454</v>
      </c>
      <c r="E1386" s="65" t="s">
        <v>515</v>
      </c>
      <c r="F1386" s="65" t="s">
        <v>515</v>
      </c>
      <c r="G1386" s="24" t="str">
        <f t="shared" si="21"/>
        <v>Do</v>
      </c>
      <c r="H1386" s="60" t="s">
        <v>1507</v>
      </c>
      <c r="I1386" s="72">
        <v>4.8</v>
      </c>
      <c r="J1386" s="11"/>
      <c r="K1386" s="61">
        <v>67.05</v>
      </c>
      <c r="L1386"/>
      <c r="M1386"/>
      <c r="N1386"/>
      <c r="O1386"/>
      <c r="P1386"/>
      <c r="Q1386"/>
      <c r="R1386"/>
      <c r="S1386"/>
      <c r="T1386"/>
      <c r="U1386"/>
      <c r="V1386"/>
      <c r="W1386"/>
      <c r="X1386"/>
      <c r="Y1386"/>
      <c r="Z1386"/>
      <c r="AA1386"/>
      <c r="AB1386"/>
      <c r="AC1386"/>
      <c r="AD1386"/>
    </row>
    <row r="1387" spans="1:30" s="10" customFormat="1" ht="30" customHeight="1">
      <c r="A1387" s="5"/>
      <c r="B1387" s="5"/>
      <c r="C1387" s="18">
        <v>1384</v>
      </c>
      <c r="D1387" s="19" t="s">
        <v>454</v>
      </c>
      <c r="E1387" s="65" t="s">
        <v>515</v>
      </c>
      <c r="F1387" s="65" t="s">
        <v>515</v>
      </c>
      <c r="G1387" s="24" t="str">
        <f t="shared" si="21"/>
        <v>Do</v>
      </c>
      <c r="H1387" s="60" t="s">
        <v>1508</v>
      </c>
      <c r="I1387" s="72">
        <v>9.8000000000000007</v>
      </c>
      <c r="J1387" s="11"/>
      <c r="K1387" s="61">
        <v>167.22</v>
      </c>
      <c r="L1387"/>
      <c r="M1387"/>
      <c r="N1387"/>
      <c r="O1387"/>
      <c r="P1387"/>
      <c r="Q1387"/>
      <c r="R1387"/>
      <c r="S1387"/>
      <c r="T1387"/>
      <c r="U1387"/>
      <c r="V1387"/>
      <c r="W1387"/>
      <c r="X1387"/>
      <c r="Y1387"/>
      <c r="Z1387"/>
      <c r="AA1387"/>
      <c r="AB1387"/>
      <c r="AC1387"/>
      <c r="AD1387"/>
    </row>
    <row r="1388" spans="1:30" s="10" customFormat="1" ht="30" customHeight="1">
      <c r="A1388" s="5"/>
      <c r="B1388" s="5"/>
      <c r="C1388" s="18">
        <v>1385</v>
      </c>
      <c r="D1388" s="19" t="s">
        <v>454</v>
      </c>
      <c r="E1388" s="65" t="s">
        <v>515</v>
      </c>
      <c r="F1388" s="65" t="s">
        <v>515</v>
      </c>
      <c r="G1388" s="24" t="str">
        <f t="shared" si="21"/>
        <v>Do</v>
      </c>
      <c r="H1388" s="60" t="s">
        <v>1509</v>
      </c>
      <c r="I1388" s="72">
        <v>4.3</v>
      </c>
      <c r="J1388" s="11"/>
      <c r="K1388" s="61">
        <v>63.62</v>
      </c>
      <c r="L1388"/>
      <c r="M1388"/>
      <c r="N1388"/>
      <c r="O1388"/>
      <c r="P1388"/>
      <c r="Q1388"/>
      <c r="R1388"/>
      <c r="S1388"/>
      <c r="T1388"/>
      <c r="U1388"/>
      <c r="V1388"/>
      <c r="W1388"/>
      <c r="X1388"/>
      <c r="Y1388"/>
      <c r="Z1388"/>
      <c r="AA1388"/>
      <c r="AB1388"/>
      <c r="AC1388"/>
      <c r="AD1388"/>
    </row>
    <row r="1389" spans="1:30" s="10" customFormat="1" ht="18.75" customHeight="1">
      <c r="A1389" s="5"/>
      <c r="B1389" s="5"/>
      <c r="C1389" s="18">
        <v>1386</v>
      </c>
      <c r="D1389" s="19" t="s">
        <v>454</v>
      </c>
      <c r="E1389" s="65" t="s">
        <v>515</v>
      </c>
      <c r="F1389" s="65" t="s">
        <v>515</v>
      </c>
      <c r="G1389" s="24" t="str">
        <f t="shared" si="21"/>
        <v>Do</v>
      </c>
      <c r="H1389" s="60" t="s">
        <v>1510</v>
      </c>
      <c r="I1389" s="72">
        <v>3.66</v>
      </c>
      <c r="J1389" s="11"/>
      <c r="K1389" s="61">
        <v>48.38</v>
      </c>
      <c r="L1389"/>
      <c r="M1389"/>
      <c r="N1389"/>
      <c r="O1389"/>
      <c r="P1389"/>
      <c r="Q1389"/>
      <c r="R1389"/>
      <c r="S1389"/>
      <c r="T1389"/>
      <c r="U1389"/>
      <c r="V1389"/>
      <c r="W1389"/>
      <c r="X1389"/>
      <c r="Y1389"/>
      <c r="Z1389"/>
      <c r="AA1389"/>
      <c r="AB1389"/>
      <c r="AC1389"/>
      <c r="AD1389"/>
    </row>
    <row r="1390" spans="1:30" s="10" customFormat="1" ht="30" customHeight="1">
      <c r="A1390" s="5"/>
      <c r="B1390" s="5"/>
      <c r="C1390" s="18">
        <v>1387</v>
      </c>
      <c r="D1390" s="19" t="s">
        <v>454</v>
      </c>
      <c r="E1390" s="65" t="s">
        <v>515</v>
      </c>
      <c r="F1390" s="65" t="s">
        <v>515</v>
      </c>
      <c r="G1390" s="24" t="str">
        <f t="shared" si="21"/>
        <v>Do</v>
      </c>
      <c r="H1390" s="60" t="s">
        <v>1511</v>
      </c>
      <c r="I1390" s="61">
        <v>3.1</v>
      </c>
      <c r="J1390" s="11"/>
      <c r="K1390" s="61">
        <v>44.45</v>
      </c>
      <c r="L1390"/>
      <c r="M1390"/>
      <c r="N1390"/>
      <c r="O1390"/>
      <c r="P1390"/>
      <c r="Q1390"/>
      <c r="R1390"/>
      <c r="S1390"/>
      <c r="T1390"/>
      <c r="U1390"/>
      <c r="V1390"/>
      <c r="W1390"/>
      <c r="X1390"/>
      <c r="Y1390"/>
      <c r="Z1390"/>
      <c r="AA1390"/>
      <c r="AB1390"/>
      <c r="AC1390"/>
      <c r="AD1390"/>
    </row>
    <row r="1391" spans="1:30" s="10" customFormat="1" ht="30" customHeight="1">
      <c r="A1391" s="5"/>
      <c r="B1391" s="5"/>
      <c r="C1391" s="18">
        <v>1388</v>
      </c>
      <c r="D1391" s="19" t="s">
        <v>454</v>
      </c>
      <c r="E1391" s="65" t="s">
        <v>515</v>
      </c>
      <c r="F1391" s="65" t="s">
        <v>515</v>
      </c>
      <c r="G1391" s="24" t="str">
        <f t="shared" si="21"/>
        <v>Do</v>
      </c>
      <c r="H1391" s="60" t="s">
        <v>1512</v>
      </c>
      <c r="I1391" s="61">
        <v>3</v>
      </c>
      <c r="J1391" s="11"/>
      <c r="K1391" s="61">
        <v>44.21</v>
      </c>
      <c r="L1391"/>
      <c r="M1391"/>
      <c r="N1391"/>
      <c r="O1391"/>
      <c r="P1391"/>
      <c r="Q1391"/>
      <c r="R1391"/>
      <c r="S1391"/>
      <c r="T1391"/>
      <c r="U1391"/>
      <c r="V1391"/>
      <c r="W1391"/>
      <c r="X1391"/>
      <c r="Y1391"/>
      <c r="Z1391"/>
      <c r="AA1391"/>
      <c r="AB1391"/>
      <c r="AC1391"/>
      <c r="AD1391"/>
    </row>
    <row r="1392" spans="1:30" s="10" customFormat="1" ht="30" customHeight="1">
      <c r="A1392" s="5"/>
      <c r="B1392" s="5"/>
      <c r="C1392" s="18">
        <v>1389</v>
      </c>
      <c r="D1392" s="19" t="s">
        <v>454</v>
      </c>
      <c r="E1392" s="65" t="s">
        <v>515</v>
      </c>
      <c r="F1392" s="65" t="s">
        <v>515</v>
      </c>
      <c r="G1392" s="24" t="str">
        <f t="shared" si="21"/>
        <v>Do</v>
      </c>
      <c r="H1392" s="60" t="s">
        <v>1513</v>
      </c>
      <c r="I1392" s="61">
        <v>2.6</v>
      </c>
      <c r="J1392" s="11"/>
      <c r="K1392" s="61">
        <v>61.34</v>
      </c>
      <c r="L1392"/>
      <c r="M1392"/>
      <c r="N1392"/>
      <c r="O1392"/>
      <c r="P1392"/>
      <c r="Q1392"/>
      <c r="R1392"/>
      <c r="S1392"/>
      <c r="T1392"/>
      <c r="U1392"/>
      <c r="V1392"/>
      <c r="W1392"/>
      <c r="X1392"/>
      <c r="Y1392"/>
      <c r="Z1392"/>
      <c r="AA1392"/>
      <c r="AB1392"/>
      <c r="AC1392"/>
      <c r="AD1392"/>
    </row>
    <row r="1393" spans="1:30" s="10" customFormat="1" ht="30" customHeight="1">
      <c r="A1393" s="5"/>
      <c r="B1393" s="5"/>
      <c r="C1393" s="18">
        <v>1390</v>
      </c>
      <c r="D1393" s="19" t="s">
        <v>454</v>
      </c>
      <c r="E1393" s="65" t="s">
        <v>515</v>
      </c>
      <c r="F1393" s="65" t="s">
        <v>515</v>
      </c>
      <c r="G1393" s="24" t="str">
        <f t="shared" si="21"/>
        <v>Do</v>
      </c>
      <c r="H1393" s="60" t="s">
        <v>1514</v>
      </c>
      <c r="I1393" s="61">
        <f>4.2-2.6</f>
        <v>1.6</v>
      </c>
      <c r="J1393" s="11"/>
      <c r="K1393" s="61">
        <v>36.25</v>
      </c>
      <c r="L1393"/>
      <c r="M1393"/>
      <c r="N1393"/>
      <c r="O1393"/>
      <c r="P1393"/>
      <c r="Q1393"/>
      <c r="R1393"/>
      <c r="S1393"/>
      <c r="T1393"/>
      <c r="U1393"/>
      <c r="V1393"/>
      <c r="W1393"/>
      <c r="X1393"/>
      <c r="Y1393"/>
      <c r="Z1393"/>
      <c r="AA1393"/>
      <c r="AB1393"/>
      <c r="AC1393"/>
      <c r="AD1393"/>
    </row>
    <row r="1394" spans="1:30" s="10" customFormat="1" ht="45" customHeight="1">
      <c r="A1394" s="5"/>
      <c r="B1394" s="5"/>
      <c r="C1394" s="18">
        <v>1391</v>
      </c>
      <c r="D1394" s="19" t="s">
        <v>454</v>
      </c>
      <c r="E1394" s="65" t="s">
        <v>515</v>
      </c>
      <c r="F1394" s="65" t="s">
        <v>515</v>
      </c>
      <c r="G1394" s="24" t="str">
        <f t="shared" si="21"/>
        <v>Do</v>
      </c>
      <c r="H1394" s="60" t="s">
        <v>1515</v>
      </c>
      <c r="I1394" s="61">
        <v>2.2999999999999998</v>
      </c>
      <c r="J1394" s="11"/>
      <c r="K1394" s="61">
        <v>168.2</v>
      </c>
      <c r="L1394"/>
      <c r="M1394"/>
      <c r="N1394"/>
      <c r="O1394"/>
      <c r="P1394"/>
      <c r="Q1394"/>
      <c r="R1394"/>
      <c r="S1394"/>
      <c r="T1394"/>
      <c r="U1394"/>
      <c r="V1394"/>
      <c r="W1394"/>
      <c r="X1394"/>
      <c r="Y1394"/>
      <c r="Z1394"/>
      <c r="AA1394"/>
      <c r="AB1394"/>
      <c r="AC1394"/>
      <c r="AD1394"/>
    </row>
    <row r="1395" spans="1:30" s="10" customFormat="1" ht="45" customHeight="1">
      <c r="A1395" s="5"/>
      <c r="B1395" s="5"/>
      <c r="C1395" s="18">
        <v>1392</v>
      </c>
      <c r="D1395" s="19" t="s">
        <v>454</v>
      </c>
      <c r="E1395" s="65" t="s">
        <v>515</v>
      </c>
      <c r="F1395" s="65" t="s">
        <v>515</v>
      </c>
      <c r="G1395" s="24" t="str">
        <f t="shared" si="21"/>
        <v>Do</v>
      </c>
      <c r="H1395" s="60" t="s">
        <v>1516</v>
      </c>
      <c r="I1395" s="61">
        <v>2.7</v>
      </c>
      <c r="J1395" s="11"/>
      <c r="K1395" s="61">
        <v>145.55000000000001</v>
      </c>
      <c r="L1395"/>
      <c r="M1395"/>
      <c r="N1395"/>
      <c r="O1395"/>
      <c r="P1395"/>
      <c r="Q1395"/>
      <c r="R1395"/>
      <c r="S1395"/>
      <c r="T1395"/>
      <c r="U1395"/>
      <c r="V1395"/>
      <c r="W1395"/>
      <c r="X1395"/>
      <c r="Y1395"/>
      <c r="Z1395"/>
      <c r="AA1395"/>
      <c r="AB1395"/>
      <c r="AC1395"/>
      <c r="AD1395"/>
    </row>
    <row r="1396" spans="1:30" s="10" customFormat="1" ht="60" customHeight="1">
      <c r="A1396" s="5"/>
      <c r="B1396" s="5"/>
      <c r="C1396" s="18">
        <v>1393</v>
      </c>
      <c r="D1396" s="19" t="s">
        <v>454</v>
      </c>
      <c r="E1396" s="67" t="s">
        <v>1475</v>
      </c>
      <c r="F1396" s="67" t="s">
        <v>1475</v>
      </c>
      <c r="G1396" s="24" t="str">
        <f t="shared" si="21"/>
        <v>Sibsagar State Rd Divn</v>
      </c>
      <c r="H1396" s="60" t="s">
        <v>1517</v>
      </c>
      <c r="I1396" s="61">
        <v>12</v>
      </c>
      <c r="J1396" s="11"/>
      <c r="K1396" s="61">
        <v>150</v>
      </c>
      <c r="L1396"/>
      <c r="M1396"/>
      <c r="N1396"/>
      <c r="O1396"/>
      <c r="P1396"/>
      <c r="Q1396"/>
      <c r="R1396"/>
      <c r="S1396"/>
      <c r="T1396"/>
      <c r="U1396"/>
      <c r="V1396"/>
      <c r="W1396"/>
      <c r="X1396"/>
      <c r="Y1396"/>
      <c r="Z1396"/>
      <c r="AA1396"/>
      <c r="AB1396"/>
      <c r="AC1396"/>
      <c r="AD1396"/>
    </row>
    <row r="1397" spans="1:30" s="10" customFormat="1" ht="45" customHeight="1">
      <c r="A1397" s="5"/>
      <c r="B1397" s="5"/>
      <c r="C1397" s="18">
        <v>1394</v>
      </c>
      <c r="D1397" s="19" t="s">
        <v>30</v>
      </c>
      <c r="E1397" s="20" t="s">
        <v>31</v>
      </c>
      <c r="F1397" s="20" t="s">
        <v>31</v>
      </c>
      <c r="G1397" s="24" t="str">
        <f t="shared" si="21"/>
        <v>Barpeta Rural Rd Divn</v>
      </c>
      <c r="H1397" s="60" t="s">
        <v>1518</v>
      </c>
      <c r="I1397" s="106">
        <v>1.65</v>
      </c>
      <c r="J1397" s="11">
        <v>2</v>
      </c>
      <c r="K1397" s="71">
        <v>90</v>
      </c>
      <c r="L1397"/>
      <c r="M1397"/>
      <c r="N1397"/>
      <c r="O1397"/>
      <c r="P1397"/>
      <c r="Q1397"/>
      <c r="R1397"/>
      <c r="S1397"/>
      <c r="T1397"/>
      <c r="U1397"/>
      <c r="V1397"/>
      <c r="W1397"/>
      <c r="X1397"/>
      <c r="Y1397"/>
      <c r="Z1397"/>
      <c r="AA1397"/>
      <c r="AB1397"/>
      <c r="AC1397"/>
      <c r="AD1397"/>
    </row>
    <row r="1398" spans="1:30" s="10" customFormat="1" ht="45" customHeight="1">
      <c r="A1398" s="5"/>
      <c r="B1398" s="5"/>
      <c r="C1398" s="18">
        <v>1395</v>
      </c>
      <c r="D1398" s="19" t="s">
        <v>30</v>
      </c>
      <c r="E1398" s="20" t="s">
        <v>31</v>
      </c>
      <c r="F1398" s="20" t="s">
        <v>31</v>
      </c>
      <c r="G1398" s="24" t="str">
        <f t="shared" si="21"/>
        <v>Do</v>
      </c>
      <c r="H1398" s="60" t="s">
        <v>1519</v>
      </c>
      <c r="I1398" s="106">
        <v>0.95</v>
      </c>
      <c r="J1398" s="11"/>
      <c r="K1398" s="71">
        <v>74.58</v>
      </c>
      <c r="L1398"/>
      <c r="M1398"/>
      <c r="N1398"/>
      <c r="O1398"/>
      <c r="P1398"/>
      <c r="Q1398"/>
      <c r="R1398"/>
      <c r="S1398"/>
      <c r="T1398"/>
      <c r="U1398"/>
      <c r="V1398"/>
      <c r="W1398"/>
      <c r="X1398"/>
      <c r="Y1398"/>
      <c r="Z1398"/>
      <c r="AA1398"/>
      <c r="AB1398"/>
      <c r="AC1398"/>
      <c r="AD1398"/>
    </row>
    <row r="1399" spans="1:30" s="10" customFormat="1" ht="45" customHeight="1">
      <c r="A1399" s="5"/>
      <c r="B1399" s="5"/>
      <c r="C1399" s="18">
        <v>1396</v>
      </c>
      <c r="D1399" s="19" t="s">
        <v>30</v>
      </c>
      <c r="E1399" s="20" t="s">
        <v>31</v>
      </c>
      <c r="F1399" s="20" t="s">
        <v>31</v>
      </c>
      <c r="G1399" s="24" t="str">
        <f t="shared" si="21"/>
        <v>Do</v>
      </c>
      <c r="H1399" s="60" t="s">
        <v>1520</v>
      </c>
      <c r="I1399" s="106">
        <v>0.89</v>
      </c>
      <c r="J1399" s="11"/>
      <c r="K1399" s="71">
        <v>65.42</v>
      </c>
      <c r="L1399"/>
      <c r="M1399"/>
      <c r="N1399"/>
      <c r="O1399"/>
      <c r="P1399"/>
      <c r="Q1399"/>
      <c r="R1399"/>
      <c r="S1399"/>
      <c r="T1399"/>
      <c r="U1399"/>
      <c r="V1399"/>
      <c r="W1399"/>
      <c r="X1399"/>
      <c r="Y1399"/>
      <c r="Z1399"/>
      <c r="AA1399"/>
      <c r="AB1399"/>
      <c r="AC1399"/>
      <c r="AD1399"/>
    </row>
    <row r="1400" spans="1:30" s="10" customFormat="1" ht="30" customHeight="1">
      <c r="A1400" s="5"/>
      <c r="B1400" s="5"/>
      <c r="C1400" s="18">
        <v>1397</v>
      </c>
      <c r="D1400" s="19" t="s">
        <v>30</v>
      </c>
      <c r="E1400" s="20" t="s">
        <v>31</v>
      </c>
      <c r="F1400" s="20" t="s">
        <v>31</v>
      </c>
      <c r="G1400" s="24" t="str">
        <f t="shared" si="21"/>
        <v>Do</v>
      </c>
      <c r="H1400" s="60" t="s">
        <v>1521</v>
      </c>
      <c r="I1400" s="106">
        <v>0.8</v>
      </c>
      <c r="J1400" s="11"/>
      <c r="K1400" s="71">
        <v>60</v>
      </c>
      <c r="L1400"/>
      <c r="M1400"/>
      <c r="N1400"/>
      <c r="O1400"/>
      <c r="P1400"/>
      <c r="Q1400"/>
      <c r="R1400"/>
      <c r="S1400"/>
      <c r="T1400"/>
      <c r="U1400"/>
      <c r="V1400"/>
      <c r="W1400"/>
      <c r="X1400"/>
      <c r="Y1400"/>
      <c r="Z1400"/>
      <c r="AA1400"/>
      <c r="AB1400"/>
      <c r="AC1400"/>
      <c r="AD1400"/>
    </row>
    <row r="1401" spans="1:30" s="10" customFormat="1" ht="30" customHeight="1">
      <c r="A1401" s="5"/>
      <c r="B1401" s="5"/>
      <c r="C1401" s="18">
        <v>1398</v>
      </c>
      <c r="D1401" s="19" t="s">
        <v>30</v>
      </c>
      <c r="E1401" s="20" t="s">
        <v>31</v>
      </c>
      <c r="F1401" s="20" t="s">
        <v>31</v>
      </c>
      <c r="G1401" s="24" t="str">
        <f t="shared" si="21"/>
        <v>Do</v>
      </c>
      <c r="H1401" s="60" t="s">
        <v>1522</v>
      </c>
      <c r="I1401" s="106">
        <v>0.45</v>
      </c>
      <c r="J1401" s="11"/>
      <c r="K1401" s="71">
        <v>57.97</v>
      </c>
      <c r="L1401"/>
      <c r="M1401"/>
      <c r="N1401"/>
      <c r="O1401"/>
      <c r="P1401"/>
      <c r="Q1401"/>
      <c r="R1401"/>
      <c r="S1401"/>
      <c r="T1401"/>
      <c r="U1401"/>
      <c r="V1401"/>
      <c r="W1401"/>
      <c r="X1401"/>
      <c r="Y1401"/>
      <c r="Z1401"/>
      <c r="AA1401"/>
      <c r="AB1401"/>
      <c r="AC1401"/>
      <c r="AD1401"/>
    </row>
    <row r="1402" spans="1:30" s="10" customFormat="1" ht="30" customHeight="1">
      <c r="A1402" s="5"/>
      <c r="B1402" s="5"/>
      <c r="C1402" s="18">
        <v>1399</v>
      </c>
      <c r="D1402" s="19" t="s">
        <v>33</v>
      </c>
      <c r="E1402" s="65" t="s">
        <v>1523</v>
      </c>
      <c r="F1402" s="65" t="s">
        <v>35</v>
      </c>
      <c r="G1402" s="24" t="str">
        <f t="shared" si="21"/>
        <v>Nalbari Rural Road Division</v>
      </c>
      <c r="H1402" s="60" t="s">
        <v>1524</v>
      </c>
      <c r="I1402" s="61">
        <v>3.5</v>
      </c>
      <c r="J1402" s="11"/>
      <c r="K1402" s="71">
        <v>58.4</v>
      </c>
      <c r="L1402"/>
      <c r="M1402"/>
      <c r="N1402"/>
      <c r="O1402"/>
      <c r="P1402"/>
      <c r="Q1402"/>
      <c r="R1402"/>
      <c r="S1402"/>
      <c r="T1402"/>
      <c r="U1402"/>
      <c r="V1402"/>
      <c r="W1402"/>
      <c r="X1402"/>
      <c r="Y1402"/>
      <c r="Z1402"/>
      <c r="AA1402"/>
      <c r="AB1402"/>
      <c r="AC1402"/>
      <c r="AD1402"/>
    </row>
    <row r="1403" spans="1:30" s="10" customFormat="1" ht="45" customHeight="1">
      <c r="A1403" s="5"/>
      <c r="B1403" s="5"/>
      <c r="C1403" s="18">
        <v>1400</v>
      </c>
      <c r="D1403" s="19" t="s">
        <v>33</v>
      </c>
      <c r="E1403" s="65" t="s">
        <v>1523</v>
      </c>
      <c r="F1403" s="65" t="s">
        <v>35</v>
      </c>
      <c r="G1403" s="24" t="str">
        <f t="shared" si="21"/>
        <v>Do</v>
      </c>
      <c r="H1403" s="60" t="s">
        <v>1525</v>
      </c>
      <c r="I1403" s="61">
        <v>1</v>
      </c>
      <c r="J1403" s="11"/>
      <c r="K1403" s="71">
        <v>70.34</v>
      </c>
      <c r="L1403"/>
      <c r="M1403"/>
      <c r="N1403"/>
      <c r="O1403"/>
      <c r="P1403"/>
      <c r="Q1403"/>
      <c r="R1403"/>
      <c r="S1403"/>
      <c r="T1403"/>
      <c r="U1403"/>
      <c r="V1403"/>
      <c r="W1403"/>
      <c r="X1403"/>
      <c r="Y1403"/>
      <c r="Z1403"/>
      <c r="AA1403"/>
      <c r="AB1403"/>
      <c r="AC1403"/>
      <c r="AD1403"/>
    </row>
    <row r="1404" spans="1:30" s="10" customFormat="1" ht="30" customHeight="1">
      <c r="A1404" s="5"/>
      <c r="B1404" s="5"/>
      <c r="C1404" s="18">
        <v>1401</v>
      </c>
      <c r="D1404" s="19" t="s">
        <v>33</v>
      </c>
      <c r="E1404" s="65" t="s">
        <v>1523</v>
      </c>
      <c r="F1404" s="65" t="s">
        <v>35</v>
      </c>
      <c r="G1404" s="24" t="str">
        <f t="shared" si="21"/>
        <v>Do</v>
      </c>
      <c r="H1404" s="60" t="s">
        <v>1526</v>
      </c>
      <c r="I1404" s="61">
        <v>1.6</v>
      </c>
      <c r="J1404" s="11"/>
      <c r="K1404" s="71">
        <v>30.43</v>
      </c>
      <c r="L1404"/>
      <c r="M1404"/>
      <c r="N1404"/>
      <c r="O1404"/>
      <c r="P1404"/>
      <c r="Q1404"/>
      <c r="R1404"/>
      <c r="S1404"/>
      <c r="T1404"/>
      <c r="U1404"/>
      <c r="V1404"/>
      <c r="W1404"/>
      <c r="X1404"/>
      <c r="Y1404"/>
      <c r="Z1404"/>
      <c r="AA1404"/>
      <c r="AB1404"/>
      <c r="AC1404"/>
      <c r="AD1404"/>
    </row>
    <row r="1405" spans="1:30" s="10" customFormat="1" ht="45" customHeight="1">
      <c r="A1405" s="5"/>
      <c r="B1405" s="5"/>
      <c r="C1405" s="18">
        <v>1402</v>
      </c>
      <c r="D1405" s="19" t="s">
        <v>33</v>
      </c>
      <c r="E1405" s="65" t="s">
        <v>1523</v>
      </c>
      <c r="F1405" s="65" t="s">
        <v>35</v>
      </c>
      <c r="G1405" s="24" t="str">
        <f t="shared" si="21"/>
        <v>Do</v>
      </c>
      <c r="H1405" s="60" t="s">
        <v>1527</v>
      </c>
      <c r="I1405" s="61">
        <v>1.5</v>
      </c>
      <c r="J1405" s="11"/>
      <c r="K1405" s="71">
        <v>27.45</v>
      </c>
      <c r="L1405"/>
      <c r="M1405"/>
      <c r="N1405"/>
      <c r="O1405"/>
      <c r="P1405"/>
      <c r="Q1405"/>
      <c r="R1405"/>
      <c r="S1405"/>
      <c r="T1405"/>
      <c r="U1405"/>
      <c r="V1405"/>
      <c r="W1405"/>
      <c r="X1405"/>
      <c r="Y1405"/>
      <c r="Z1405"/>
      <c r="AA1405"/>
      <c r="AB1405"/>
      <c r="AC1405"/>
      <c r="AD1405"/>
    </row>
    <row r="1406" spans="1:30" s="10" customFormat="1" ht="45" customHeight="1">
      <c r="A1406" s="5"/>
      <c r="B1406" s="5"/>
      <c r="C1406" s="18">
        <v>1403</v>
      </c>
      <c r="D1406" s="19" t="s">
        <v>30</v>
      </c>
      <c r="E1406" s="20" t="s">
        <v>31</v>
      </c>
      <c r="F1406" s="20" t="s">
        <v>31</v>
      </c>
      <c r="G1406" s="24" t="str">
        <f t="shared" si="21"/>
        <v>Barpeta Rural Rd Divn</v>
      </c>
      <c r="H1406" s="60" t="s">
        <v>1528</v>
      </c>
      <c r="I1406" s="106">
        <v>7</v>
      </c>
      <c r="J1406" s="11"/>
      <c r="K1406" s="61">
        <v>127</v>
      </c>
      <c r="L1406"/>
      <c r="M1406"/>
      <c r="N1406"/>
      <c r="O1406"/>
      <c r="P1406"/>
      <c r="Q1406"/>
      <c r="R1406"/>
      <c r="S1406"/>
      <c r="T1406"/>
      <c r="U1406"/>
      <c r="V1406"/>
      <c r="W1406"/>
      <c r="X1406"/>
      <c r="Y1406"/>
      <c r="Z1406"/>
      <c r="AA1406"/>
      <c r="AB1406"/>
      <c r="AC1406"/>
      <c r="AD1406"/>
    </row>
    <row r="1407" spans="1:30" s="10" customFormat="1" ht="45">
      <c r="A1407" s="5"/>
      <c r="B1407" s="5"/>
      <c r="C1407" s="18">
        <v>1404</v>
      </c>
      <c r="D1407" s="19" t="s">
        <v>30</v>
      </c>
      <c r="E1407" s="20" t="s">
        <v>31</v>
      </c>
      <c r="F1407" s="20" t="s">
        <v>31</v>
      </c>
      <c r="G1407" s="24" t="str">
        <f t="shared" si="21"/>
        <v>Do</v>
      </c>
      <c r="H1407" s="60" t="s">
        <v>1529</v>
      </c>
      <c r="I1407" s="106">
        <v>7.6</v>
      </c>
      <c r="J1407" s="11"/>
      <c r="K1407" s="61">
        <v>160</v>
      </c>
      <c r="L1407"/>
      <c r="M1407"/>
      <c r="N1407"/>
      <c r="O1407"/>
      <c r="P1407"/>
      <c r="Q1407"/>
      <c r="R1407"/>
      <c r="S1407"/>
      <c r="T1407"/>
      <c r="U1407"/>
      <c r="V1407"/>
      <c r="W1407"/>
      <c r="X1407"/>
      <c r="Y1407"/>
      <c r="Z1407"/>
      <c r="AA1407"/>
      <c r="AB1407"/>
      <c r="AC1407"/>
      <c r="AD1407"/>
    </row>
    <row r="1408" spans="1:30" s="10" customFormat="1" ht="60">
      <c r="A1408" s="5"/>
      <c r="B1408" s="5"/>
      <c r="C1408" s="18">
        <v>1405</v>
      </c>
      <c r="D1408" s="19" t="s">
        <v>30</v>
      </c>
      <c r="E1408" s="20" t="s">
        <v>31</v>
      </c>
      <c r="F1408" s="20" t="s">
        <v>31</v>
      </c>
      <c r="G1408" s="24" t="str">
        <f t="shared" si="21"/>
        <v>Do</v>
      </c>
      <c r="H1408" s="60" t="s">
        <v>1530</v>
      </c>
      <c r="I1408" s="106">
        <v>0.31</v>
      </c>
      <c r="J1408" s="11"/>
      <c r="K1408" s="61">
        <v>20</v>
      </c>
      <c r="L1408"/>
      <c r="M1408"/>
      <c r="N1408"/>
      <c r="O1408"/>
      <c r="P1408"/>
      <c r="Q1408"/>
      <c r="R1408"/>
      <c r="S1408"/>
      <c r="T1408"/>
      <c r="U1408"/>
      <c r="V1408"/>
      <c r="W1408"/>
      <c r="X1408"/>
      <c r="Y1408"/>
      <c r="Z1408"/>
      <c r="AA1408"/>
      <c r="AB1408"/>
      <c r="AC1408"/>
      <c r="AD1408"/>
    </row>
    <row r="1409" spans="1:30" s="10" customFormat="1" ht="45">
      <c r="A1409" s="5"/>
      <c r="B1409" s="5"/>
      <c r="C1409" s="18">
        <v>1406</v>
      </c>
      <c r="D1409" s="19" t="s">
        <v>30</v>
      </c>
      <c r="E1409" s="20" t="s">
        <v>31</v>
      </c>
      <c r="F1409" s="20" t="s">
        <v>31</v>
      </c>
      <c r="G1409" s="24" t="str">
        <f t="shared" si="21"/>
        <v>Do</v>
      </c>
      <c r="H1409" s="60" t="s">
        <v>1531</v>
      </c>
      <c r="I1409" s="106">
        <v>0.28999999999999998</v>
      </c>
      <c r="J1409" s="11"/>
      <c r="K1409" s="61">
        <v>20</v>
      </c>
      <c r="L1409"/>
      <c r="M1409"/>
      <c r="N1409"/>
      <c r="O1409"/>
      <c r="P1409"/>
      <c r="Q1409"/>
      <c r="R1409"/>
      <c r="S1409"/>
      <c r="T1409"/>
      <c r="U1409"/>
      <c r="V1409"/>
      <c r="W1409"/>
      <c r="X1409"/>
      <c r="Y1409"/>
      <c r="Z1409"/>
      <c r="AA1409"/>
      <c r="AB1409"/>
      <c r="AC1409"/>
      <c r="AD1409"/>
    </row>
    <row r="1410" spans="1:30" s="10" customFormat="1" ht="18.75">
      <c r="A1410" s="5"/>
      <c r="B1410" s="5"/>
      <c r="C1410" s="18">
        <v>1407</v>
      </c>
      <c r="D1410" s="19" t="s">
        <v>30</v>
      </c>
      <c r="E1410" s="20" t="s">
        <v>31</v>
      </c>
      <c r="F1410" s="20" t="s">
        <v>31</v>
      </c>
      <c r="G1410" s="24" t="str">
        <f t="shared" si="21"/>
        <v>Do</v>
      </c>
      <c r="H1410" s="60" t="s">
        <v>1532</v>
      </c>
      <c r="I1410" s="106">
        <v>0.4</v>
      </c>
      <c r="J1410" s="11"/>
      <c r="K1410" s="61">
        <v>20</v>
      </c>
      <c r="L1410"/>
      <c r="M1410"/>
      <c r="N1410"/>
      <c r="O1410"/>
      <c r="P1410"/>
      <c r="Q1410"/>
      <c r="R1410"/>
      <c r="S1410"/>
      <c r="T1410"/>
      <c r="U1410"/>
      <c r="V1410"/>
      <c r="W1410"/>
      <c r="X1410"/>
      <c r="Y1410"/>
      <c r="Z1410"/>
      <c r="AA1410"/>
      <c r="AB1410"/>
      <c r="AC1410"/>
      <c r="AD1410"/>
    </row>
    <row r="1411" spans="1:30" s="10" customFormat="1" ht="30">
      <c r="A1411" s="5"/>
      <c r="B1411" s="5"/>
      <c r="C1411" s="18">
        <v>1408</v>
      </c>
      <c r="D1411" s="19" t="s">
        <v>30</v>
      </c>
      <c r="E1411" s="20" t="s">
        <v>31</v>
      </c>
      <c r="F1411" s="20" t="s">
        <v>31</v>
      </c>
      <c r="G1411" s="24" t="str">
        <f t="shared" si="21"/>
        <v>Do</v>
      </c>
      <c r="H1411" s="60" t="s">
        <v>1533</v>
      </c>
      <c r="I1411" s="106">
        <v>0.3</v>
      </c>
      <c r="J1411" s="11"/>
      <c r="K1411" s="61">
        <v>20</v>
      </c>
      <c r="L1411"/>
      <c r="M1411"/>
      <c r="N1411"/>
      <c r="O1411"/>
      <c r="P1411"/>
      <c r="Q1411"/>
      <c r="R1411"/>
      <c r="S1411"/>
      <c r="T1411"/>
      <c r="U1411"/>
      <c r="V1411"/>
      <c r="W1411"/>
      <c r="X1411"/>
      <c r="Y1411"/>
      <c r="Z1411"/>
      <c r="AA1411"/>
      <c r="AB1411"/>
      <c r="AC1411"/>
      <c r="AD1411"/>
    </row>
    <row r="1412" spans="1:30" s="10" customFormat="1" ht="30" customHeight="1">
      <c r="A1412" s="5"/>
      <c r="B1412" s="5"/>
      <c r="C1412" s="18">
        <v>1409</v>
      </c>
      <c r="D1412" s="19" t="s">
        <v>30</v>
      </c>
      <c r="E1412" s="20" t="s">
        <v>31</v>
      </c>
      <c r="F1412" s="20" t="s">
        <v>31</v>
      </c>
      <c r="G1412" s="24" t="str">
        <f t="shared" si="21"/>
        <v>Do</v>
      </c>
      <c r="H1412" s="60" t="s">
        <v>1534</v>
      </c>
      <c r="I1412" s="106">
        <v>0.28000000000000003</v>
      </c>
      <c r="J1412" s="11"/>
      <c r="K1412" s="61">
        <v>20</v>
      </c>
      <c r="L1412"/>
      <c r="M1412"/>
      <c r="N1412"/>
      <c r="O1412"/>
      <c r="P1412"/>
      <c r="Q1412"/>
      <c r="R1412"/>
      <c r="S1412"/>
      <c r="T1412"/>
      <c r="U1412"/>
      <c r="V1412"/>
      <c r="W1412"/>
      <c r="X1412"/>
      <c r="Y1412"/>
      <c r="Z1412"/>
      <c r="AA1412"/>
      <c r="AB1412"/>
      <c r="AC1412"/>
      <c r="AD1412"/>
    </row>
    <row r="1413" spans="1:30" s="10" customFormat="1" ht="45">
      <c r="A1413" s="5"/>
      <c r="B1413" s="5"/>
      <c r="C1413" s="18">
        <v>1410</v>
      </c>
      <c r="D1413" s="19" t="s">
        <v>30</v>
      </c>
      <c r="E1413" s="20" t="s">
        <v>31</v>
      </c>
      <c r="F1413" s="20" t="s">
        <v>31</v>
      </c>
      <c r="G1413" s="24" t="str">
        <f t="shared" si="21"/>
        <v>Do</v>
      </c>
      <c r="H1413" s="60" t="s">
        <v>1535</v>
      </c>
      <c r="I1413" s="106">
        <v>0.3</v>
      </c>
      <c r="J1413" s="11"/>
      <c r="K1413" s="61">
        <v>20</v>
      </c>
      <c r="L1413"/>
      <c r="M1413"/>
      <c r="N1413"/>
      <c r="O1413"/>
      <c r="P1413"/>
      <c r="Q1413"/>
      <c r="R1413"/>
      <c r="S1413"/>
      <c r="T1413"/>
      <c r="U1413"/>
      <c r="V1413"/>
      <c r="W1413"/>
      <c r="X1413"/>
      <c r="Y1413"/>
      <c r="Z1413"/>
      <c r="AA1413"/>
      <c r="AB1413"/>
      <c r="AC1413"/>
      <c r="AD1413"/>
    </row>
    <row r="1414" spans="1:30" s="10" customFormat="1" ht="60">
      <c r="A1414" s="5"/>
      <c r="B1414" s="5"/>
      <c r="C1414" s="18">
        <v>1411</v>
      </c>
      <c r="D1414" s="19" t="s">
        <v>30</v>
      </c>
      <c r="E1414" s="20" t="s">
        <v>31</v>
      </c>
      <c r="F1414" s="20" t="s">
        <v>31</v>
      </c>
      <c r="G1414" s="24" t="str">
        <f t="shared" si="21"/>
        <v>Do</v>
      </c>
      <c r="H1414" s="60" t="s">
        <v>1536</v>
      </c>
      <c r="I1414" s="106">
        <v>0.45</v>
      </c>
      <c r="J1414" s="11"/>
      <c r="K1414" s="61">
        <v>20</v>
      </c>
      <c r="L1414"/>
      <c r="M1414"/>
      <c r="N1414"/>
      <c r="O1414"/>
      <c r="P1414"/>
      <c r="Q1414"/>
      <c r="R1414"/>
      <c r="S1414"/>
      <c r="T1414"/>
      <c r="U1414"/>
      <c r="V1414"/>
      <c r="W1414"/>
      <c r="X1414"/>
      <c r="Y1414"/>
      <c r="Z1414"/>
      <c r="AA1414"/>
      <c r="AB1414"/>
      <c r="AC1414"/>
      <c r="AD1414"/>
    </row>
    <row r="1415" spans="1:30" s="10" customFormat="1" ht="60">
      <c r="A1415" s="5"/>
      <c r="B1415" s="5"/>
      <c r="C1415" s="18">
        <v>1412</v>
      </c>
      <c r="D1415" s="19" t="s">
        <v>30</v>
      </c>
      <c r="E1415" s="20" t="s">
        <v>31</v>
      </c>
      <c r="F1415" s="20" t="s">
        <v>31</v>
      </c>
      <c r="G1415" s="24" t="str">
        <f t="shared" si="21"/>
        <v>Do</v>
      </c>
      <c r="H1415" s="60" t="s">
        <v>1537</v>
      </c>
      <c r="I1415" s="106">
        <v>0.45</v>
      </c>
      <c r="J1415" s="11"/>
      <c r="K1415" s="61">
        <v>20</v>
      </c>
      <c r="L1415"/>
      <c r="M1415"/>
      <c r="N1415"/>
      <c r="O1415"/>
      <c r="P1415"/>
      <c r="Q1415"/>
      <c r="R1415"/>
      <c r="S1415"/>
      <c r="T1415"/>
      <c r="U1415"/>
      <c r="V1415"/>
      <c r="W1415"/>
      <c r="X1415"/>
      <c r="Y1415"/>
      <c r="Z1415"/>
      <c r="AA1415"/>
      <c r="AB1415"/>
      <c r="AC1415"/>
      <c r="AD1415"/>
    </row>
    <row r="1416" spans="1:30" s="10" customFormat="1" ht="30">
      <c r="A1416" s="5"/>
      <c r="B1416" s="5"/>
      <c r="C1416" s="18">
        <v>1413</v>
      </c>
      <c r="D1416" s="19" t="s">
        <v>30</v>
      </c>
      <c r="E1416" s="20" t="s">
        <v>31</v>
      </c>
      <c r="F1416" s="20" t="s">
        <v>31</v>
      </c>
      <c r="G1416" s="24" t="str">
        <f t="shared" si="21"/>
        <v>Do</v>
      </c>
      <c r="H1416" s="60" t="s">
        <v>1538</v>
      </c>
      <c r="I1416" s="106">
        <v>0.42</v>
      </c>
      <c r="J1416" s="11"/>
      <c r="K1416" s="61">
        <v>23</v>
      </c>
      <c r="L1416"/>
      <c r="M1416"/>
      <c r="N1416"/>
      <c r="O1416"/>
      <c r="P1416"/>
      <c r="Q1416"/>
      <c r="R1416"/>
      <c r="S1416"/>
      <c r="T1416"/>
      <c r="U1416"/>
      <c r="V1416"/>
      <c r="W1416"/>
      <c r="X1416"/>
      <c r="Y1416"/>
      <c r="Z1416"/>
      <c r="AA1416"/>
      <c r="AB1416"/>
      <c r="AC1416"/>
      <c r="AD1416"/>
    </row>
    <row r="1417" spans="1:30" s="10" customFormat="1" ht="45" customHeight="1">
      <c r="A1417" s="5"/>
      <c r="B1417" s="5"/>
      <c r="C1417" s="18">
        <v>1414</v>
      </c>
      <c r="D1417" s="19" t="s">
        <v>24</v>
      </c>
      <c r="E1417" s="65" t="s">
        <v>1539</v>
      </c>
      <c r="F1417" s="65" t="s">
        <v>1539</v>
      </c>
      <c r="G1417" s="24" t="str">
        <f t="shared" si="21"/>
        <v>Mushalpur(R&amp;B) Division</v>
      </c>
      <c r="H1417" s="60" t="s">
        <v>1540</v>
      </c>
      <c r="I1417" s="61">
        <v>0.41799999999999998</v>
      </c>
      <c r="J1417" s="11"/>
      <c r="K1417" s="61">
        <v>20</v>
      </c>
      <c r="L1417"/>
      <c r="M1417"/>
      <c r="N1417"/>
      <c r="O1417"/>
      <c r="P1417"/>
      <c r="Q1417"/>
      <c r="R1417"/>
      <c r="S1417"/>
      <c r="T1417"/>
      <c r="U1417"/>
      <c r="V1417"/>
      <c r="W1417"/>
      <c r="X1417"/>
      <c r="Y1417"/>
      <c r="Z1417"/>
      <c r="AA1417"/>
      <c r="AB1417"/>
      <c r="AC1417"/>
      <c r="AD1417"/>
    </row>
    <row r="1418" spans="1:30" s="10" customFormat="1" ht="30" customHeight="1">
      <c r="A1418" s="5"/>
      <c r="B1418" s="5"/>
      <c r="C1418" s="18">
        <v>1415</v>
      </c>
      <c r="D1418" s="19" t="s">
        <v>24</v>
      </c>
      <c r="E1418" s="65" t="s">
        <v>1539</v>
      </c>
      <c r="F1418" s="65" t="s">
        <v>1539</v>
      </c>
      <c r="G1418" s="24" t="str">
        <f t="shared" ref="G1418:G1481" si="22">IF(F1418=F1417,"Do",F1418)</f>
        <v>Do</v>
      </c>
      <c r="H1418" s="60" t="s">
        <v>1541</v>
      </c>
      <c r="I1418" s="61">
        <v>0.41799999999999998</v>
      </c>
      <c r="J1418" s="11"/>
      <c r="K1418" s="61">
        <v>20</v>
      </c>
      <c r="L1418"/>
      <c r="M1418"/>
      <c r="N1418"/>
      <c r="O1418"/>
      <c r="P1418"/>
      <c r="Q1418"/>
      <c r="R1418"/>
      <c r="S1418"/>
      <c r="T1418"/>
      <c r="U1418"/>
      <c r="V1418"/>
      <c r="W1418"/>
      <c r="X1418"/>
      <c r="Y1418"/>
      <c r="Z1418"/>
      <c r="AA1418"/>
      <c r="AB1418"/>
      <c r="AC1418"/>
      <c r="AD1418"/>
    </row>
    <row r="1419" spans="1:30" s="10" customFormat="1" ht="45" customHeight="1">
      <c r="A1419" s="5"/>
      <c r="B1419" s="5"/>
      <c r="C1419" s="18">
        <v>1416</v>
      </c>
      <c r="D1419" s="19" t="s">
        <v>24</v>
      </c>
      <c r="E1419" s="65" t="s">
        <v>1539</v>
      </c>
      <c r="F1419" s="65" t="s">
        <v>1539</v>
      </c>
      <c r="G1419" s="24" t="str">
        <f t="shared" si="22"/>
        <v>Do</v>
      </c>
      <c r="H1419" s="60" t="s">
        <v>1542</v>
      </c>
      <c r="I1419" s="61">
        <v>0.35</v>
      </c>
      <c r="J1419" s="11"/>
      <c r="K1419" s="61">
        <v>19.98</v>
      </c>
      <c r="L1419"/>
      <c r="M1419"/>
      <c r="N1419"/>
      <c r="O1419"/>
      <c r="P1419"/>
      <c r="Q1419"/>
      <c r="R1419"/>
      <c r="S1419"/>
      <c r="T1419"/>
      <c r="U1419"/>
      <c r="V1419"/>
      <c r="W1419"/>
      <c r="X1419"/>
      <c r="Y1419"/>
      <c r="Z1419"/>
      <c r="AA1419"/>
      <c r="AB1419"/>
      <c r="AC1419"/>
      <c r="AD1419"/>
    </row>
    <row r="1420" spans="1:30" s="10" customFormat="1" ht="45" customHeight="1">
      <c r="A1420" s="5"/>
      <c r="B1420" s="5"/>
      <c r="C1420" s="18">
        <v>1417</v>
      </c>
      <c r="D1420" s="19" t="s">
        <v>24</v>
      </c>
      <c r="E1420" s="65" t="s">
        <v>1539</v>
      </c>
      <c r="F1420" s="65" t="s">
        <v>1539</v>
      </c>
      <c r="G1420" s="24" t="str">
        <f t="shared" si="22"/>
        <v>Do</v>
      </c>
      <c r="H1420" s="60" t="s">
        <v>1543</v>
      </c>
      <c r="I1420" s="61">
        <v>0.3</v>
      </c>
      <c r="J1420" s="11"/>
      <c r="K1420" s="61">
        <v>20</v>
      </c>
      <c r="L1420"/>
      <c r="M1420"/>
      <c r="N1420"/>
      <c r="O1420"/>
      <c r="P1420"/>
      <c r="Q1420"/>
      <c r="R1420"/>
      <c r="S1420"/>
      <c r="T1420"/>
      <c r="U1420"/>
      <c r="V1420"/>
      <c r="W1420"/>
      <c r="X1420"/>
      <c r="Y1420"/>
      <c r="Z1420"/>
      <c r="AA1420"/>
      <c r="AB1420"/>
      <c r="AC1420"/>
      <c r="AD1420"/>
    </row>
    <row r="1421" spans="1:30" s="10" customFormat="1" ht="30" customHeight="1">
      <c r="A1421" s="5"/>
      <c r="B1421" s="5"/>
      <c r="C1421" s="18">
        <v>1418</v>
      </c>
      <c r="D1421" s="19" t="s">
        <v>454</v>
      </c>
      <c r="E1421" s="84" t="s">
        <v>692</v>
      </c>
      <c r="F1421" s="84" t="s">
        <v>692</v>
      </c>
      <c r="G1421" s="24" t="str">
        <f t="shared" si="22"/>
        <v>Charaideo Rural Rd Divn</v>
      </c>
      <c r="H1421" s="60" t="s">
        <v>1544</v>
      </c>
      <c r="I1421" s="61">
        <v>4.2</v>
      </c>
      <c r="J1421" s="11"/>
      <c r="K1421" s="61">
        <v>102.5</v>
      </c>
      <c r="L1421"/>
      <c r="M1421"/>
      <c r="N1421"/>
      <c r="O1421"/>
      <c r="P1421"/>
      <c r="Q1421"/>
      <c r="R1421"/>
      <c r="S1421"/>
      <c r="T1421"/>
      <c r="U1421"/>
      <c r="V1421"/>
      <c r="W1421"/>
      <c r="X1421"/>
      <c r="Y1421"/>
      <c r="Z1421"/>
      <c r="AA1421"/>
      <c r="AB1421"/>
      <c r="AC1421"/>
      <c r="AD1421"/>
    </row>
    <row r="1422" spans="1:30" s="10" customFormat="1" ht="30" customHeight="1">
      <c r="A1422" s="5"/>
      <c r="B1422" s="5"/>
      <c r="C1422" s="18">
        <v>1419</v>
      </c>
      <c r="D1422" s="19" t="s">
        <v>454</v>
      </c>
      <c r="E1422" s="84" t="s">
        <v>692</v>
      </c>
      <c r="F1422" s="84" t="s">
        <v>692</v>
      </c>
      <c r="G1422" s="24" t="str">
        <f t="shared" si="22"/>
        <v>Do</v>
      </c>
      <c r="H1422" s="60" t="s">
        <v>1545</v>
      </c>
      <c r="I1422" s="61">
        <v>5.25</v>
      </c>
      <c r="J1422" s="11"/>
      <c r="K1422" s="61">
        <v>132</v>
      </c>
      <c r="L1422"/>
      <c r="M1422"/>
      <c r="N1422"/>
      <c r="O1422"/>
      <c r="P1422"/>
      <c r="Q1422"/>
      <c r="R1422"/>
      <c r="S1422"/>
      <c r="T1422"/>
      <c r="U1422"/>
      <c r="V1422"/>
      <c r="W1422"/>
      <c r="X1422"/>
      <c r="Y1422"/>
      <c r="Z1422"/>
      <c r="AA1422"/>
      <c r="AB1422"/>
      <c r="AC1422"/>
      <c r="AD1422"/>
    </row>
    <row r="1423" spans="1:30" s="10" customFormat="1" ht="30" customHeight="1">
      <c r="A1423" s="5"/>
      <c r="B1423" s="5"/>
      <c r="C1423" s="18">
        <v>1420</v>
      </c>
      <c r="D1423" s="19" t="s">
        <v>454</v>
      </c>
      <c r="E1423" s="84" t="s">
        <v>692</v>
      </c>
      <c r="F1423" s="84" t="s">
        <v>692</v>
      </c>
      <c r="G1423" s="24" t="str">
        <f t="shared" si="22"/>
        <v>Do</v>
      </c>
      <c r="H1423" s="60" t="s">
        <v>1546</v>
      </c>
      <c r="I1423" s="61">
        <v>3.6</v>
      </c>
      <c r="J1423" s="11"/>
      <c r="K1423" s="61">
        <v>98.76</v>
      </c>
      <c r="L1423"/>
      <c r="M1423"/>
      <c r="N1423"/>
      <c r="O1423"/>
      <c r="P1423"/>
      <c r="Q1423"/>
      <c r="R1423"/>
      <c r="S1423"/>
      <c r="T1423"/>
      <c r="U1423"/>
      <c r="V1423"/>
      <c r="W1423"/>
      <c r="X1423"/>
      <c r="Y1423"/>
      <c r="Z1423"/>
      <c r="AA1423"/>
      <c r="AB1423"/>
      <c r="AC1423"/>
      <c r="AD1423"/>
    </row>
    <row r="1424" spans="1:30" s="10" customFormat="1" ht="30" customHeight="1">
      <c r="A1424" s="5"/>
      <c r="B1424" s="5"/>
      <c r="C1424" s="18">
        <v>1421</v>
      </c>
      <c r="D1424" s="19" t="s">
        <v>454</v>
      </c>
      <c r="E1424" s="84" t="s">
        <v>692</v>
      </c>
      <c r="F1424" s="84" t="s">
        <v>692</v>
      </c>
      <c r="G1424" s="24" t="str">
        <f t="shared" si="22"/>
        <v>Do</v>
      </c>
      <c r="H1424" s="60" t="s">
        <v>1547</v>
      </c>
      <c r="I1424" s="61">
        <v>0.35</v>
      </c>
      <c r="J1424" s="11"/>
      <c r="K1424" s="61">
        <v>4.3899999999999997</v>
      </c>
      <c r="L1424"/>
      <c r="M1424"/>
      <c r="N1424"/>
      <c r="O1424"/>
      <c r="P1424"/>
      <c r="Q1424"/>
      <c r="R1424"/>
      <c r="S1424"/>
      <c r="T1424"/>
      <c r="U1424"/>
      <c r="V1424"/>
      <c r="W1424"/>
      <c r="X1424"/>
      <c r="Y1424"/>
      <c r="Z1424"/>
      <c r="AA1424"/>
      <c r="AB1424"/>
      <c r="AC1424"/>
      <c r="AD1424"/>
    </row>
    <row r="1425" spans="1:30" s="10" customFormat="1" ht="30" customHeight="1">
      <c r="A1425" s="5"/>
      <c r="B1425" s="5"/>
      <c r="C1425" s="18">
        <v>1422</v>
      </c>
      <c r="D1425" s="19" t="s">
        <v>454</v>
      </c>
      <c r="E1425" s="84" t="s">
        <v>692</v>
      </c>
      <c r="F1425" s="84" t="s">
        <v>692</v>
      </c>
      <c r="G1425" s="24" t="str">
        <f t="shared" si="22"/>
        <v>Do</v>
      </c>
      <c r="H1425" s="60" t="s">
        <v>1548</v>
      </c>
      <c r="I1425" s="61">
        <v>2.7650000000000001</v>
      </c>
      <c r="J1425" s="11"/>
      <c r="K1425" s="61">
        <v>39.81</v>
      </c>
      <c r="L1425"/>
      <c r="M1425"/>
      <c r="N1425"/>
      <c r="O1425"/>
      <c r="P1425"/>
      <c r="Q1425"/>
      <c r="R1425"/>
      <c r="S1425"/>
      <c r="T1425"/>
      <c r="U1425"/>
      <c r="V1425"/>
      <c r="W1425"/>
      <c r="X1425"/>
      <c r="Y1425"/>
      <c r="Z1425"/>
      <c r="AA1425"/>
      <c r="AB1425"/>
      <c r="AC1425"/>
      <c r="AD1425"/>
    </row>
    <row r="1426" spans="1:30" s="10" customFormat="1" ht="30" customHeight="1">
      <c r="A1426" s="5"/>
      <c r="B1426" s="5"/>
      <c r="C1426" s="18">
        <v>1423</v>
      </c>
      <c r="D1426" s="19" t="s">
        <v>454</v>
      </c>
      <c r="E1426" s="84" t="s">
        <v>692</v>
      </c>
      <c r="F1426" s="84" t="s">
        <v>692</v>
      </c>
      <c r="G1426" s="24" t="str">
        <f t="shared" si="22"/>
        <v>Do</v>
      </c>
      <c r="H1426" s="60" t="s">
        <v>1549</v>
      </c>
      <c r="I1426" s="61">
        <v>7.3</v>
      </c>
      <c r="J1426" s="11"/>
      <c r="K1426" s="61">
        <v>149.66</v>
      </c>
      <c r="L1426"/>
      <c r="M1426"/>
      <c r="N1426"/>
      <c r="O1426"/>
      <c r="P1426"/>
      <c r="Q1426"/>
      <c r="R1426"/>
      <c r="S1426"/>
      <c r="T1426"/>
      <c r="U1426"/>
      <c r="V1426"/>
      <c r="W1426"/>
      <c r="X1426"/>
      <c r="Y1426"/>
      <c r="Z1426"/>
      <c r="AA1426"/>
      <c r="AB1426"/>
      <c r="AC1426"/>
      <c r="AD1426"/>
    </row>
    <row r="1427" spans="1:30" s="10" customFormat="1" ht="60" customHeight="1">
      <c r="A1427" s="5"/>
      <c r="B1427" s="5"/>
      <c r="C1427" s="18">
        <v>1424</v>
      </c>
      <c r="D1427" s="19" t="s">
        <v>454</v>
      </c>
      <c r="E1427" s="84" t="s">
        <v>692</v>
      </c>
      <c r="F1427" s="84" t="s">
        <v>692</v>
      </c>
      <c r="G1427" s="24" t="str">
        <f t="shared" si="22"/>
        <v>Do</v>
      </c>
      <c r="H1427" s="60" t="s">
        <v>1550</v>
      </c>
      <c r="I1427" s="61">
        <v>0</v>
      </c>
      <c r="J1427" s="11"/>
      <c r="K1427" s="61">
        <v>7.34</v>
      </c>
      <c r="L1427"/>
      <c r="M1427"/>
      <c r="N1427"/>
      <c r="O1427"/>
      <c r="P1427"/>
      <c r="Q1427"/>
      <c r="R1427"/>
      <c r="S1427"/>
      <c r="T1427"/>
      <c r="U1427"/>
      <c r="V1427"/>
      <c r="W1427"/>
      <c r="X1427"/>
      <c r="Y1427"/>
      <c r="Z1427"/>
      <c r="AA1427"/>
      <c r="AB1427"/>
      <c r="AC1427"/>
      <c r="AD1427"/>
    </row>
    <row r="1428" spans="1:30" s="10" customFormat="1" ht="30" customHeight="1">
      <c r="A1428" s="5"/>
      <c r="B1428" s="5"/>
      <c r="C1428" s="18">
        <v>1425</v>
      </c>
      <c r="D1428" s="19" t="s">
        <v>454</v>
      </c>
      <c r="E1428" s="84" t="s">
        <v>692</v>
      </c>
      <c r="F1428" s="84" t="s">
        <v>692</v>
      </c>
      <c r="G1428" s="24" t="str">
        <f t="shared" si="22"/>
        <v>Do</v>
      </c>
      <c r="H1428" s="60" t="s">
        <v>1551</v>
      </c>
      <c r="I1428" s="61">
        <v>0</v>
      </c>
      <c r="J1428" s="11">
        <v>1</v>
      </c>
      <c r="K1428" s="61">
        <v>3.19</v>
      </c>
      <c r="L1428"/>
      <c r="M1428"/>
      <c r="N1428"/>
      <c r="O1428"/>
      <c r="P1428"/>
      <c r="Q1428"/>
      <c r="R1428"/>
      <c r="S1428"/>
      <c r="T1428"/>
      <c r="U1428"/>
      <c r="V1428"/>
      <c r="W1428"/>
      <c r="X1428"/>
      <c r="Y1428"/>
      <c r="Z1428"/>
      <c r="AA1428"/>
      <c r="AB1428"/>
      <c r="AC1428"/>
      <c r="AD1428"/>
    </row>
    <row r="1429" spans="1:30" s="10" customFormat="1" ht="45" customHeight="1">
      <c r="A1429" s="5"/>
      <c r="B1429" s="5"/>
      <c r="C1429" s="18">
        <v>1426</v>
      </c>
      <c r="D1429" s="19" t="s">
        <v>454</v>
      </c>
      <c r="E1429" s="84" t="s">
        <v>692</v>
      </c>
      <c r="F1429" s="84" t="s">
        <v>692</v>
      </c>
      <c r="G1429" s="24" t="str">
        <f t="shared" si="22"/>
        <v>Do</v>
      </c>
      <c r="H1429" s="60" t="s">
        <v>1552</v>
      </c>
      <c r="I1429" s="61">
        <v>0</v>
      </c>
      <c r="J1429" s="11">
        <v>1</v>
      </c>
      <c r="K1429" s="61">
        <v>3.39</v>
      </c>
      <c r="L1429"/>
      <c r="M1429"/>
      <c r="N1429"/>
      <c r="O1429"/>
      <c r="P1429"/>
      <c r="Q1429"/>
      <c r="R1429"/>
      <c r="S1429"/>
      <c r="T1429"/>
      <c r="U1429"/>
      <c r="V1429"/>
      <c r="W1429"/>
      <c r="X1429"/>
      <c r="Y1429"/>
      <c r="Z1429"/>
      <c r="AA1429"/>
      <c r="AB1429"/>
      <c r="AC1429"/>
      <c r="AD1429"/>
    </row>
    <row r="1430" spans="1:30" s="10" customFormat="1" ht="30" customHeight="1">
      <c r="A1430" s="5"/>
      <c r="B1430" s="5"/>
      <c r="C1430" s="18">
        <v>1427</v>
      </c>
      <c r="D1430" s="19" t="s">
        <v>454</v>
      </c>
      <c r="E1430" s="84" t="s">
        <v>692</v>
      </c>
      <c r="F1430" s="84" t="s">
        <v>692</v>
      </c>
      <c r="G1430" s="24" t="str">
        <f t="shared" si="22"/>
        <v>Do</v>
      </c>
      <c r="H1430" s="60" t="s">
        <v>1553</v>
      </c>
      <c r="I1430" s="61">
        <v>0</v>
      </c>
      <c r="J1430" s="11">
        <v>1</v>
      </c>
      <c r="K1430" s="61">
        <v>24.59</v>
      </c>
      <c r="L1430"/>
      <c r="M1430"/>
      <c r="N1430"/>
      <c r="O1430"/>
      <c r="P1430"/>
      <c r="Q1430"/>
      <c r="R1430"/>
      <c r="S1430"/>
      <c r="T1430"/>
      <c r="U1430"/>
      <c r="V1430"/>
      <c r="W1430"/>
      <c r="X1430"/>
      <c r="Y1430"/>
      <c r="Z1430"/>
      <c r="AA1430"/>
      <c r="AB1430"/>
      <c r="AC1430"/>
      <c r="AD1430"/>
    </row>
    <row r="1431" spans="1:30" s="10" customFormat="1" ht="30" customHeight="1">
      <c r="A1431" s="5"/>
      <c r="B1431" s="5"/>
      <c r="C1431" s="18">
        <v>1428</v>
      </c>
      <c r="D1431" s="19" t="s">
        <v>454</v>
      </c>
      <c r="E1431" s="84" t="s">
        <v>692</v>
      </c>
      <c r="F1431" s="84" t="s">
        <v>692</v>
      </c>
      <c r="G1431" s="24" t="str">
        <f t="shared" si="22"/>
        <v>Do</v>
      </c>
      <c r="H1431" s="60" t="s">
        <v>1554</v>
      </c>
      <c r="I1431" s="61">
        <v>0</v>
      </c>
      <c r="J1431" s="11">
        <v>1</v>
      </c>
      <c r="K1431" s="61">
        <v>7.47</v>
      </c>
      <c r="L1431"/>
      <c r="M1431"/>
      <c r="N1431"/>
      <c r="O1431"/>
      <c r="P1431"/>
      <c r="Q1431"/>
      <c r="R1431"/>
      <c r="S1431"/>
      <c r="T1431"/>
      <c r="U1431"/>
      <c r="V1431"/>
      <c r="W1431"/>
      <c r="X1431"/>
      <c r="Y1431"/>
      <c r="Z1431"/>
      <c r="AA1431"/>
      <c r="AB1431"/>
      <c r="AC1431"/>
      <c r="AD1431"/>
    </row>
    <row r="1432" spans="1:30" s="10" customFormat="1" ht="30" customHeight="1">
      <c r="A1432" s="5"/>
      <c r="B1432" s="5"/>
      <c r="C1432" s="18">
        <v>1429</v>
      </c>
      <c r="D1432" s="19" t="s">
        <v>454</v>
      </c>
      <c r="E1432" s="84" t="s">
        <v>692</v>
      </c>
      <c r="F1432" s="84" t="s">
        <v>692</v>
      </c>
      <c r="G1432" s="24" t="str">
        <f t="shared" si="22"/>
        <v>Do</v>
      </c>
      <c r="H1432" s="60" t="s">
        <v>1555</v>
      </c>
      <c r="I1432" s="61">
        <v>0</v>
      </c>
      <c r="J1432" s="11">
        <v>1</v>
      </c>
      <c r="K1432" s="61">
        <v>19.98</v>
      </c>
      <c r="L1432"/>
      <c r="M1432"/>
      <c r="N1432"/>
      <c r="O1432"/>
      <c r="P1432"/>
      <c r="Q1432"/>
      <c r="R1432"/>
      <c r="S1432"/>
      <c r="T1432"/>
      <c r="U1432"/>
      <c r="V1432"/>
      <c r="W1432"/>
      <c r="X1432"/>
      <c r="Y1432"/>
      <c r="Z1432"/>
      <c r="AA1432"/>
      <c r="AB1432"/>
      <c r="AC1432"/>
      <c r="AD1432"/>
    </row>
    <row r="1433" spans="1:30" s="10" customFormat="1" ht="45" customHeight="1">
      <c r="A1433" s="5"/>
      <c r="B1433" s="5"/>
      <c r="C1433" s="18">
        <v>1430</v>
      </c>
      <c r="D1433" s="19" t="s">
        <v>454</v>
      </c>
      <c r="E1433" s="84" t="s">
        <v>692</v>
      </c>
      <c r="F1433" s="84" t="s">
        <v>692</v>
      </c>
      <c r="G1433" s="24" t="str">
        <f t="shared" si="22"/>
        <v>Do</v>
      </c>
      <c r="H1433" s="60" t="s">
        <v>1556</v>
      </c>
      <c r="I1433" s="61">
        <v>0</v>
      </c>
      <c r="J1433" s="11"/>
      <c r="K1433" s="61">
        <v>13.9</v>
      </c>
      <c r="L1433"/>
      <c r="M1433"/>
      <c r="N1433"/>
      <c r="O1433"/>
      <c r="P1433"/>
      <c r="Q1433"/>
      <c r="R1433"/>
      <c r="S1433"/>
      <c r="T1433"/>
      <c r="U1433"/>
      <c r="V1433"/>
      <c r="W1433"/>
      <c r="X1433"/>
      <c r="Y1433"/>
      <c r="Z1433"/>
      <c r="AA1433"/>
      <c r="AB1433"/>
      <c r="AC1433"/>
      <c r="AD1433"/>
    </row>
    <row r="1434" spans="1:30" s="10" customFormat="1" ht="45" customHeight="1">
      <c r="A1434" s="5"/>
      <c r="B1434" s="5"/>
      <c r="C1434" s="18">
        <v>1431</v>
      </c>
      <c r="D1434" s="19" t="s">
        <v>454</v>
      </c>
      <c r="E1434" s="84" t="s">
        <v>692</v>
      </c>
      <c r="F1434" s="84" t="s">
        <v>692</v>
      </c>
      <c r="G1434" s="24" t="str">
        <f t="shared" si="22"/>
        <v>Do</v>
      </c>
      <c r="H1434" s="60" t="s">
        <v>1557</v>
      </c>
      <c r="I1434" s="61">
        <v>0</v>
      </c>
      <c r="J1434" s="11"/>
      <c r="K1434" s="61">
        <v>14.1</v>
      </c>
      <c r="L1434"/>
      <c r="M1434"/>
      <c r="N1434"/>
      <c r="O1434"/>
      <c r="P1434"/>
      <c r="Q1434"/>
      <c r="R1434"/>
      <c r="S1434"/>
      <c r="T1434"/>
      <c r="U1434"/>
      <c r="V1434"/>
      <c r="W1434"/>
      <c r="X1434"/>
      <c r="Y1434"/>
      <c r="Z1434"/>
      <c r="AA1434"/>
      <c r="AB1434"/>
      <c r="AC1434"/>
      <c r="AD1434"/>
    </row>
    <row r="1435" spans="1:30" s="10" customFormat="1" ht="45" customHeight="1">
      <c r="A1435" s="5"/>
      <c r="B1435" s="5"/>
      <c r="C1435" s="18">
        <v>1432</v>
      </c>
      <c r="D1435" s="19" t="s">
        <v>454</v>
      </c>
      <c r="E1435" s="84" t="s">
        <v>692</v>
      </c>
      <c r="F1435" s="84" t="s">
        <v>692</v>
      </c>
      <c r="G1435" s="24" t="str">
        <f t="shared" si="22"/>
        <v>Do</v>
      </c>
      <c r="H1435" s="60" t="s">
        <v>1558</v>
      </c>
      <c r="I1435" s="61">
        <v>0</v>
      </c>
      <c r="J1435" s="11"/>
      <c r="K1435" s="61">
        <v>5.83</v>
      </c>
      <c r="L1435"/>
      <c r="M1435"/>
      <c r="N1435"/>
      <c r="O1435"/>
      <c r="P1435"/>
      <c r="Q1435"/>
      <c r="R1435"/>
      <c r="S1435"/>
      <c r="T1435"/>
      <c r="U1435"/>
      <c r="V1435"/>
      <c r="W1435"/>
      <c r="X1435"/>
      <c r="Y1435"/>
      <c r="Z1435"/>
      <c r="AA1435"/>
      <c r="AB1435"/>
      <c r="AC1435"/>
      <c r="AD1435"/>
    </row>
    <row r="1436" spans="1:30" s="10" customFormat="1" ht="45" customHeight="1">
      <c r="A1436" s="5"/>
      <c r="B1436" s="5"/>
      <c r="C1436" s="18">
        <v>1433</v>
      </c>
      <c r="D1436" s="19" t="s">
        <v>66</v>
      </c>
      <c r="E1436" s="20" t="s">
        <v>383</v>
      </c>
      <c r="F1436" s="20" t="s">
        <v>383</v>
      </c>
      <c r="G1436" s="24" t="str">
        <f t="shared" si="22"/>
        <v>Jorhat Rural Rd Divn</v>
      </c>
      <c r="H1436" s="32" t="s">
        <v>1559</v>
      </c>
      <c r="I1436" s="70">
        <v>0</v>
      </c>
      <c r="J1436" s="11"/>
      <c r="K1436" s="82">
        <v>1.2</v>
      </c>
      <c r="L1436"/>
      <c r="M1436"/>
      <c r="N1436"/>
      <c r="O1436"/>
      <c r="P1436"/>
      <c r="Q1436"/>
      <c r="R1436"/>
      <c r="S1436"/>
      <c r="T1436"/>
      <c r="U1436"/>
      <c r="V1436"/>
      <c r="W1436"/>
      <c r="X1436"/>
      <c r="Y1436"/>
      <c r="Z1436"/>
      <c r="AA1436"/>
      <c r="AB1436"/>
      <c r="AC1436"/>
      <c r="AD1436"/>
    </row>
    <row r="1437" spans="1:30" s="10" customFormat="1" ht="18.75" customHeight="1">
      <c r="A1437" s="5"/>
      <c r="B1437" s="5"/>
      <c r="C1437" s="18">
        <v>1434</v>
      </c>
      <c r="D1437" s="19" t="s">
        <v>66</v>
      </c>
      <c r="E1437" s="20" t="s">
        <v>383</v>
      </c>
      <c r="F1437" s="69"/>
      <c r="G1437" s="24">
        <f t="shared" si="22"/>
        <v>0</v>
      </c>
      <c r="H1437" s="32" t="s">
        <v>1560</v>
      </c>
      <c r="I1437" s="70">
        <v>0</v>
      </c>
      <c r="J1437" s="11"/>
      <c r="K1437" s="82">
        <v>1.62</v>
      </c>
      <c r="L1437"/>
      <c r="M1437"/>
      <c r="N1437"/>
      <c r="O1437"/>
      <c r="P1437"/>
      <c r="Q1437"/>
      <c r="R1437"/>
      <c r="S1437"/>
      <c r="T1437"/>
      <c r="U1437"/>
      <c r="V1437"/>
      <c r="W1437"/>
      <c r="X1437"/>
      <c r="Y1437"/>
      <c r="Z1437"/>
      <c r="AA1437"/>
      <c r="AB1437"/>
      <c r="AC1437"/>
      <c r="AD1437"/>
    </row>
    <row r="1438" spans="1:30" s="10" customFormat="1" ht="30" customHeight="1">
      <c r="A1438" s="5"/>
      <c r="B1438" s="5"/>
      <c r="C1438" s="18">
        <v>1435</v>
      </c>
      <c r="D1438" s="19" t="s">
        <v>66</v>
      </c>
      <c r="E1438" s="20" t="s">
        <v>383</v>
      </c>
      <c r="F1438" s="18"/>
      <c r="G1438" s="24" t="str">
        <f t="shared" si="22"/>
        <v>Do</v>
      </c>
      <c r="H1438" s="32" t="s">
        <v>1561</v>
      </c>
      <c r="I1438" s="70">
        <v>3</v>
      </c>
      <c r="J1438" s="11"/>
      <c r="K1438" s="82">
        <v>1.82</v>
      </c>
      <c r="L1438"/>
      <c r="M1438"/>
      <c r="N1438"/>
      <c r="O1438"/>
      <c r="P1438"/>
      <c r="Q1438"/>
      <c r="R1438"/>
      <c r="S1438"/>
      <c r="T1438"/>
      <c r="U1438"/>
      <c r="V1438"/>
      <c r="W1438"/>
      <c r="X1438"/>
      <c r="Y1438"/>
      <c r="Z1438"/>
      <c r="AA1438"/>
      <c r="AB1438"/>
      <c r="AC1438"/>
      <c r="AD1438"/>
    </row>
    <row r="1439" spans="1:30" s="10" customFormat="1" ht="30" customHeight="1">
      <c r="A1439" s="5"/>
      <c r="B1439" s="5"/>
      <c r="C1439" s="18">
        <v>1436</v>
      </c>
      <c r="D1439" s="19" t="s">
        <v>66</v>
      </c>
      <c r="E1439" s="20" t="s">
        <v>383</v>
      </c>
      <c r="F1439" s="18"/>
      <c r="G1439" s="24" t="str">
        <f t="shared" si="22"/>
        <v>Do</v>
      </c>
      <c r="H1439" s="32" t="s">
        <v>1562</v>
      </c>
      <c r="I1439" s="70">
        <v>0</v>
      </c>
      <c r="J1439" s="11"/>
      <c r="K1439" s="82">
        <v>2.14</v>
      </c>
      <c r="L1439"/>
      <c r="M1439"/>
      <c r="N1439"/>
      <c r="O1439"/>
      <c r="P1439"/>
      <c r="Q1439"/>
      <c r="R1439"/>
      <c r="S1439"/>
      <c r="T1439"/>
      <c r="U1439"/>
      <c r="V1439"/>
      <c r="W1439"/>
      <c r="X1439"/>
      <c r="Y1439"/>
      <c r="Z1439"/>
      <c r="AA1439"/>
      <c r="AB1439"/>
      <c r="AC1439"/>
      <c r="AD1439"/>
    </row>
    <row r="1440" spans="1:30" s="10" customFormat="1" ht="30" customHeight="1">
      <c r="A1440" s="5"/>
      <c r="B1440" s="5"/>
      <c r="C1440" s="18">
        <v>1437</v>
      </c>
      <c r="D1440" s="19" t="s">
        <v>66</v>
      </c>
      <c r="E1440" s="20" t="s">
        <v>383</v>
      </c>
      <c r="F1440" s="18"/>
      <c r="G1440" s="24" t="str">
        <f t="shared" si="22"/>
        <v>Do</v>
      </c>
      <c r="H1440" s="32" t="s">
        <v>1563</v>
      </c>
      <c r="I1440" s="70">
        <v>0.34</v>
      </c>
      <c r="J1440" s="11"/>
      <c r="K1440" s="82">
        <v>1.1100000000000001</v>
      </c>
      <c r="L1440"/>
      <c r="M1440"/>
      <c r="N1440"/>
      <c r="O1440"/>
      <c r="P1440"/>
      <c r="Q1440"/>
      <c r="R1440"/>
      <c r="S1440"/>
      <c r="T1440"/>
      <c r="U1440"/>
      <c r="V1440"/>
      <c r="W1440"/>
      <c r="X1440"/>
      <c r="Y1440"/>
      <c r="Z1440"/>
      <c r="AA1440"/>
      <c r="AB1440"/>
      <c r="AC1440"/>
      <c r="AD1440"/>
    </row>
    <row r="1441" spans="1:30" s="10" customFormat="1" ht="30" customHeight="1">
      <c r="A1441" s="5"/>
      <c r="B1441" s="5"/>
      <c r="C1441" s="18">
        <v>1438</v>
      </c>
      <c r="D1441" s="19" t="s">
        <v>66</v>
      </c>
      <c r="E1441" s="20" t="s">
        <v>383</v>
      </c>
      <c r="F1441" s="18"/>
      <c r="G1441" s="24" t="str">
        <f t="shared" si="22"/>
        <v>Do</v>
      </c>
      <c r="H1441" s="32" t="s">
        <v>1564</v>
      </c>
      <c r="I1441" s="70">
        <v>0.28000000000000003</v>
      </c>
      <c r="J1441" s="11"/>
      <c r="K1441" s="82">
        <v>0.54</v>
      </c>
      <c r="L1441"/>
      <c r="M1441"/>
      <c r="N1441"/>
      <c r="O1441"/>
      <c r="P1441"/>
      <c r="Q1441"/>
      <c r="R1441"/>
      <c r="S1441"/>
      <c r="T1441"/>
      <c r="U1441"/>
      <c r="V1441"/>
      <c r="W1441"/>
      <c r="X1441"/>
      <c r="Y1441"/>
      <c r="Z1441"/>
      <c r="AA1441"/>
      <c r="AB1441"/>
      <c r="AC1441"/>
      <c r="AD1441"/>
    </row>
    <row r="1442" spans="1:30" s="10" customFormat="1" ht="18.75" customHeight="1">
      <c r="A1442" s="5"/>
      <c r="B1442" s="5"/>
      <c r="C1442" s="18">
        <v>1439</v>
      </c>
      <c r="D1442" s="19" t="s">
        <v>66</v>
      </c>
      <c r="E1442" s="20" t="s">
        <v>383</v>
      </c>
      <c r="F1442" s="18"/>
      <c r="G1442" s="24" t="str">
        <f t="shared" si="22"/>
        <v>Do</v>
      </c>
      <c r="H1442" s="32" t="s">
        <v>1565</v>
      </c>
      <c r="I1442" s="70">
        <v>0.3</v>
      </c>
      <c r="J1442" s="11"/>
      <c r="K1442" s="82">
        <v>0.25</v>
      </c>
      <c r="L1442"/>
      <c r="M1442"/>
      <c r="N1442"/>
      <c r="O1442"/>
      <c r="P1442"/>
      <c r="Q1442"/>
      <c r="R1442"/>
      <c r="S1442"/>
      <c r="T1442"/>
      <c r="U1442"/>
      <c r="V1442"/>
      <c r="W1442"/>
      <c r="X1442"/>
      <c r="Y1442"/>
      <c r="Z1442"/>
      <c r="AA1442"/>
      <c r="AB1442"/>
      <c r="AC1442"/>
      <c r="AD1442"/>
    </row>
    <row r="1443" spans="1:30" s="10" customFormat="1" ht="18.75" customHeight="1">
      <c r="A1443" s="5"/>
      <c r="B1443" s="5"/>
      <c r="C1443" s="18">
        <v>1440</v>
      </c>
      <c r="D1443" s="19" t="s">
        <v>66</v>
      </c>
      <c r="E1443" s="20" t="s">
        <v>383</v>
      </c>
      <c r="F1443" s="18"/>
      <c r="G1443" s="24" t="str">
        <f t="shared" si="22"/>
        <v>Do</v>
      </c>
      <c r="H1443" s="32" t="s">
        <v>1566</v>
      </c>
      <c r="I1443" s="70">
        <v>1.6040000000000001</v>
      </c>
      <c r="J1443" s="11"/>
      <c r="K1443" s="82">
        <v>3.32</v>
      </c>
      <c r="L1443"/>
      <c r="M1443"/>
      <c r="N1443"/>
      <c r="O1443"/>
      <c r="P1443"/>
      <c r="Q1443"/>
      <c r="R1443"/>
      <c r="S1443"/>
      <c r="T1443"/>
      <c r="U1443"/>
      <c r="V1443"/>
      <c r="W1443"/>
      <c r="X1443"/>
      <c r="Y1443"/>
      <c r="Z1443"/>
      <c r="AA1443"/>
      <c r="AB1443"/>
      <c r="AC1443"/>
      <c r="AD1443"/>
    </row>
    <row r="1444" spans="1:30" s="10" customFormat="1" ht="18.75" customHeight="1">
      <c r="A1444" s="5"/>
      <c r="B1444" s="5"/>
      <c r="C1444" s="18">
        <v>1441</v>
      </c>
      <c r="D1444" s="19" t="s">
        <v>66</v>
      </c>
      <c r="E1444" s="20" t="s">
        <v>383</v>
      </c>
      <c r="F1444" s="18"/>
      <c r="G1444" s="24" t="str">
        <f t="shared" si="22"/>
        <v>Do</v>
      </c>
      <c r="H1444" s="32" t="s">
        <v>1567</v>
      </c>
      <c r="I1444" s="70">
        <v>1</v>
      </c>
      <c r="J1444" s="11"/>
      <c r="K1444" s="82">
        <v>1.2</v>
      </c>
      <c r="L1444"/>
      <c r="M1444"/>
      <c r="N1444"/>
      <c r="O1444"/>
      <c r="P1444"/>
      <c r="Q1444"/>
      <c r="R1444"/>
      <c r="S1444"/>
      <c r="T1444"/>
      <c r="U1444"/>
      <c r="V1444"/>
      <c r="W1444"/>
      <c r="X1444"/>
      <c r="Y1444"/>
      <c r="Z1444"/>
      <c r="AA1444"/>
      <c r="AB1444"/>
      <c r="AC1444"/>
      <c r="AD1444"/>
    </row>
    <row r="1445" spans="1:30" s="10" customFormat="1" ht="18.75" customHeight="1">
      <c r="A1445" s="5"/>
      <c r="B1445" s="5"/>
      <c r="C1445" s="18">
        <v>1442</v>
      </c>
      <c r="D1445" s="19" t="s">
        <v>66</v>
      </c>
      <c r="E1445" s="20" t="s">
        <v>383</v>
      </c>
      <c r="F1445" s="18"/>
      <c r="G1445" s="24" t="str">
        <f t="shared" si="22"/>
        <v>Do</v>
      </c>
      <c r="H1445" s="32" t="s">
        <v>1568</v>
      </c>
      <c r="I1445" s="70">
        <v>8.0000000000000002E-3</v>
      </c>
      <c r="J1445" s="11"/>
      <c r="K1445" s="82">
        <v>1</v>
      </c>
      <c r="L1445"/>
      <c r="M1445"/>
      <c r="N1445"/>
      <c r="O1445"/>
      <c r="P1445"/>
      <c r="Q1445"/>
      <c r="R1445"/>
      <c r="S1445"/>
      <c r="T1445"/>
      <c r="U1445"/>
      <c r="V1445"/>
      <c r="W1445"/>
      <c r="X1445"/>
      <c r="Y1445"/>
      <c r="Z1445"/>
      <c r="AA1445"/>
      <c r="AB1445"/>
      <c r="AC1445"/>
      <c r="AD1445"/>
    </row>
    <row r="1446" spans="1:30" s="10" customFormat="1" ht="18.75" customHeight="1">
      <c r="A1446" s="5"/>
      <c r="B1446" s="5"/>
      <c r="C1446" s="18">
        <v>1443</v>
      </c>
      <c r="D1446" s="19" t="s">
        <v>66</v>
      </c>
      <c r="E1446" s="20" t="s">
        <v>383</v>
      </c>
      <c r="F1446" s="18"/>
      <c r="G1446" s="24" t="str">
        <f t="shared" si="22"/>
        <v>Do</v>
      </c>
      <c r="H1446" s="32" t="s">
        <v>1569</v>
      </c>
      <c r="I1446" s="70">
        <v>0.06</v>
      </c>
      <c r="J1446" s="11"/>
      <c r="K1446" s="82">
        <v>1.5</v>
      </c>
      <c r="L1446"/>
      <c r="M1446"/>
      <c r="N1446"/>
      <c r="O1446"/>
      <c r="P1446"/>
      <c r="Q1446"/>
      <c r="R1446"/>
      <c r="S1446"/>
      <c r="T1446"/>
      <c r="U1446"/>
      <c r="V1446"/>
      <c r="W1446"/>
      <c r="X1446"/>
      <c r="Y1446"/>
      <c r="Z1446"/>
      <c r="AA1446"/>
      <c r="AB1446"/>
      <c r="AC1446"/>
      <c r="AD1446"/>
    </row>
    <row r="1447" spans="1:30" s="10" customFormat="1" ht="75" customHeight="1">
      <c r="A1447" s="5"/>
      <c r="B1447" s="5"/>
      <c r="C1447" s="18">
        <v>1444</v>
      </c>
      <c r="D1447" s="19" t="s">
        <v>66</v>
      </c>
      <c r="E1447" s="20" t="s">
        <v>383</v>
      </c>
      <c r="F1447" s="18"/>
      <c r="G1447" s="24" t="str">
        <f t="shared" si="22"/>
        <v>Do</v>
      </c>
      <c r="H1447" s="32" t="s">
        <v>1570</v>
      </c>
      <c r="I1447" s="70">
        <v>1</v>
      </c>
      <c r="J1447" s="11"/>
      <c r="K1447" s="82">
        <v>1.5349999999999999</v>
      </c>
      <c r="L1447"/>
      <c r="M1447"/>
      <c r="N1447"/>
      <c r="O1447"/>
      <c r="P1447"/>
      <c r="Q1447"/>
      <c r="R1447"/>
      <c r="S1447"/>
      <c r="T1447"/>
      <c r="U1447"/>
      <c r="V1447"/>
      <c r="W1447"/>
      <c r="X1447"/>
      <c r="Y1447"/>
      <c r="Z1447"/>
      <c r="AA1447"/>
      <c r="AB1447"/>
      <c r="AC1447"/>
      <c r="AD1447"/>
    </row>
    <row r="1448" spans="1:30" s="10" customFormat="1" ht="30" customHeight="1">
      <c r="A1448" s="5"/>
      <c r="B1448" s="5"/>
      <c r="C1448" s="18">
        <v>1445</v>
      </c>
      <c r="D1448" s="19" t="s">
        <v>66</v>
      </c>
      <c r="E1448" s="20" t="s">
        <v>383</v>
      </c>
      <c r="F1448" s="18"/>
      <c r="G1448" s="24" t="str">
        <f t="shared" si="22"/>
        <v>Do</v>
      </c>
      <c r="H1448" s="32" t="s">
        <v>1571</v>
      </c>
      <c r="I1448" s="70">
        <v>1</v>
      </c>
      <c r="J1448" s="11"/>
      <c r="K1448" s="82">
        <v>0.65400000000000003</v>
      </c>
      <c r="L1448"/>
      <c r="M1448"/>
      <c r="N1448"/>
      <c r="O1448"/>
      <c r="P1448"/>
      <c r="Q1448"/>
      <c r="R1448"/>
      <c r="S1448"/>
      <c r="T1448"/>
      <c r="U1448"/>
      <c r="V1448"/>
      <c r="W1448"/>
      <c r="X1448"/>
      <c r="Y1448"/>
      <c r="Z1448"/>
      <c r="AA1448"/>
      <c r="AB1448"/>
      <c r="AC1448"/>
      <c r="AD1448"/>
    </row>
    <row r="1449" spans="1:30" s="10" customFormat="1" ht="30" customHeight="1">
      <c r="A1449" s="5"/>
      <c r="B1449" s="5"/>
      <c r="C1449" s="18">
        <v>1446</v>
      </c>
      <c r="D1449" s="19" t="s">
        <v>66</v>
      </c>
      <c r="E1449" s="20" t="s">
        <v>383</v>
      </c>
      <c r="F1449" s="18"/>
      <c r="G1449" s="24" t="str">
        <f t="shared" si="22"/>
        <v>Do</v>
      </c>
      <c r="H1449" s="32" t="s">
        <v>1572</v>
      </c>
      <c r="I1449" s="70">
        <v>0.2</v>
      </c>
      <c r="J1449" s="11"/>
      <c r="K1449" s="82">
        <v>0.5</v>
      </c>
      <c r="L1449"/>
      <c r="M1449"/>
      <c r="N1449"/>
      <c r="O1449"/>
      <c r="P1449"/>
      <c r="Q1449"/>
      <c r="R1449"/>
      <c r="S1449"/>
      <c r="T1449"/>
      <c r="U1449"/>
      <c r="V1449"/>
      <c r="W1449"/>
      <c r="X1449"/>
      <c r="Y1449"/>
      <c r="Z1449"/>
      <c r="AA1449"/>
      <c r="AB1449"/>
      <c r="AC1449"/>
      <c r="AD1449"/>
    </row>
    <row r="1450" spans="1:30" s="10" customFormat="1" ht="18.75" customHeight="1">
      <c r="A1450" s="5"/>
      <c r="B1450" s="5"/>
      <c r="C1450" s="18">
        <v>1447</v>
      </c>
      <c r="D1450" s="19" t="s">
        <v>66</v>
      </c>
      <c r="E1450" s="20" t="s">
        <v>383</v>
      </c>
      <c r="F1450" s="18"/>
      <c r="G1450" s="24" t="str">
        <f t="shared" si="22"/>
        <v>Do</v>
      </c>
      <c r="H1450" s="32" t="s">
        <v>1573</v>
      </c>
      <c r="I1450" s="70">
        <v>0.3</v>
      </c>
      <c r="J1450" s="11"/>
      <c r="K1450" s="82">
        <v>0.3</v>
      </c>
      <c r="L1450"/>
      <c r="M1450"/>
      <c r="N1450"/>
      <c r="O1450"/>
      <c r="P1450"/>
      <c r="Q1450"/>
      <c r="R1450"/>
      <c r="S1450"/>
      <c r="T1450"/>
      <c r="U1450"/>
      <c r="V1450"/>
      <c r="W1450"/>
      <c r="X1450"/>
      <c r="Y1450"/>
      <c r="Z1450"/>
      <c r="AA1450"/>
      <c r="AB1450"/>
      <c r="AC1450"/>
      <c r="AD1450"/>
    </row>
    <row r="1451" spans="1:30" s="10" customFormat="1" ht="18.75" customHeight="1">
      <c r="A1451" s="5"/>
      <c r="B1451" s="5"/>
      <c r="C1451" s="18">
        <v>1448</v>
      </c>
      <c r="D1451" s="19" t="s">
        <v>66</v>
      </c>
      <c r="E1451" s="20" t="s">
        <v>383</v>
      </c>
      <c r="F1451" s="18"/>
      <c r="G1451" s="24" t="str">
        <f t="shared" si="22"/>
        <v>Do</v>
      </c>
      <c r="H1451" s="32" t="s">
        <v>1574</v>
      </c>
      <c r="I1451" s="70">
        <v>0.68</v>
      </c>
      <c r="J1451" s="11"/>
      <c r="K1451" s="82">
        <v>0.2</v>
      </c>
      <c r="L1451"/>
      <c r="M1451"/>
      <c r="N1451"/>
      <c r="O1451"/>
      <c r="P1451"/>
      <c r="Q1451"/>
      <c r="R1451"/>
      <c r="S1451"/>
      <c r="T1451"/>
      <c r="U1451"/>
      <c r="V1451"/>
      <c r="W1451"/>
      <c r="X1451"/>
      <c r="Y1451"/>
      <c r="Z1451"/>
      <c r="AA1451"/>
      <c r="AB1451"/>
      <c r="AC1451"/>
      <c r="AD1451"/>
    </row>
    <row r="1452" spans="1:30" s="10" customFormat="1" ht="30" customHeight="1">
      <c r="A1452" s="5"/>
      <c r="B1452" s="5"/>
      <c r="C1452" s="18">
        <v>1449</v>
      </c>
      <c r="D1452" s="19" t="s">
        <v>66</v>
      </c>
      <c r="E1452" s="20" t="s">
        <v>383</v>
      </c>
      <c r="F1452" s="18"/>
      <c r="G1452" s="24" t="str">
        <f t="shared" si="22"/>
        <v>Do</v>
      </c>
      <c r="H1452" s="32" t="s">
        <v>1575</v>
      </c>
      <c r="I1452" s="70">
        <v>0.21</v>
      </c>
      <c r="J1452" s="11"/>
      <c r="K1452" s="82">
        <v>1.48</v>
      </c>
      <c r="L1452"/>
      <c r="M1452"/>
      <c r="N1452"/>
      <c r="O1452"/>
      <c r="P1452"/>
      <c r="Q1452"/>
      <c r="R1452"/>
      <c r="S1452"/>
      <c r="T1452"/>
      <c r="U1452"/>
      <c r="V1452"/>
      <c r="W1452"/>
      <c r="X1452"/>
      <c r="Y1452"/>
      <c r="Z1452"/>
      <c r="AA1452"/>
      <c r="AB1452"/>
      <c r="AC1452"/>
      <c r="AD1452"/>
    </row>
    <row r="1453" spans="1:30" s="10" customFormat="1" ht="18.75" customHeight="1">
      <c r="A1453" s="5"/>
      <c r="B1453" s="5"/>
      <c r="C1453" s="18">
        <v>1450</v>
      </c>
      <c r="D1453" s="19" t="s">
        <v>66</v>
      </c>
      <c r="E1453" s="20" t="s">
        <v>383</v>
      </c>
      <c r="F1453" s="18"/>
      <c r="G1453" s="24" t="str">
        <f t="shared" si="22"/>
        <v>Do</v>
      </c>
      <c r="H1453" s="32" t="s">
        <v>1576</v>
      </c>
      <c r="I1453" s="70">
        <v>0.16500000000000001</v>
      </c>
      <c r="J1453" s="11"/>
      <c r="K1453" s="82">
        <v>1.49</v>
      </c>
      <c r="L1453"/>
      <c r="M1453"/>
      <c r="N1453"/>
      <c r="O1453"/>
      <c r="P1453"/>
      <c r="Q1453"/>
      <c r="R1453"/>
      <c r="S1453"/>
      <c r="T1453"/>
      <c r="U1453"/>
      <c r="V1453"/>
      <c r="W1453"/>
      <c r="X1453"/>
      <c r="Y1453"/>
      <c r="Z1453"/>
      <c r="AA1453"/>
      <c r="AB1453"/>
      <c r="AC1453"/>
      <c r="AD1453"/>
    </row>
    <row r="1454" spans="1:30" s="10" customFormat="1" ht="18.75" customHeight="1">
      <c r="A1454" s="5"/>
      <c r="B1454" s="5"/>
      <c r="C1454" s="18">
        <v>1451</v>
      </c>
      <c r="D1454" s="19" t="s">
        <v>66</v>
      </c>
      <c r="E1454" s="20" t="s">
        <v>383</v>
      </c>
      <c r="F1454" s="18"/>
      <c r="G1454" s="24" t="str">
        <f t="shared" si="22"/>
        <v>Do</v>
      </c>
      <c r="H1454" s="32" t="s">
        <v>1577</v>
      </c>
      <c r="I1454" s="70">
        <v>0.3</v>
      </c>
      <c r="J1454" s="11"/>
      <c r="K1454" s="82">
        <v>2.93</v>
      </c>
      <c r="L1454"/>
      <c r="M1454"/>
      <c r="N1454"/>
      <c r="O1454"/>
      <c r="P1454"/>
      <c r="Q1454"/>
      <c r="R1454"/>
      <c r="S1454"/>
      <c r="T1454"/>
      <c r="U1454"/>
      <c r="V1454"/>
      <c r="W1454"/>
      <c r="X1454"/>
      <c r="Y1454"/>
      <c r="Z1454"/>
      <c r="AA1454"/>
      <c r="AB1454"/>
      <c r="AC1454"/>
      <c r="AD1454"/>
    </row>
    <row r="1455" spans="1:30" s="10" customFormat="1" ht="30" customHeight="1">
      <c r="A1455" s="5"/>
      <c r="B1455" s="5"/>
      <c r="C1455" s="18">
        <v>1452</v>
      </c>
      <c r="D1455" s="19" t="s">
        <v>454</v>
      </c>
      <c r="E1455" s="18" t="s">
        <v>515</v>
      </c>
      <c r="F1455" s="18" t="s">
        <v>515</v>
      </c>
      <c r="G1455" s="24" t="str">
        <f t="shared" si="22"/>
        <v>Sibsagar Rural Rd Divn</v>
      </c>
      <c r="H1455" s="32" t="s">
        <v>1578</v>
      </c>
      <c r="I1455" s="82">
        <v>2</v>
      </c>
      <c r="J1455" s="11"/>
      <c r="K1455" s="82">
        <v>2.66</v>
      </c>
      <c r="L1455"/>
      <c r="M1455"/>
      <c r="N1455"/>
      <c r="O1455"/>
      <c r="P1455"/>
      <c r="Q1455"/>
      <c r="R1455"/>
      <c r="S1455"/>
      <c r="T1455"/>
      <c r="U1455"/>
      <c r="V1455"/>
      <c r="W1455"/>
      <c r="X1455"/>
      <c r="Y1455"/>
      <c r="Z1455"/>
      <c r="AA1455"/>
      <c r="AB1455"/>
      <c r="AC1455"/>
      <c r="AD1455"/>
    </row>
    <row r="1456" spans="1:30" s="10" customFormat="1" ht="30" customHeight="1">
      <c r="A1456" s="5"/>
      <c r="B1456" s="5"/>
      <c r="C1456" s="18">
        <v>1453</v>
      </c>
      <c r="D1456" s="19" t="s">
        <v>454</v>
      </c>
      <c r="E1456" s="18" t="s">
        <v>515</v>
      </c>
      <c r="F1456" s="18"/>
      <c r="G1456" s="24">
        <f t="shared" si="22"/>
        <v>0</v>
      </c>
      <c r="H1456" s="32" t="s">
        <v>1579</v>
      </c>
      <c r="I1456" s="82">
        <v>2</v>
      </c>
      <c r="J1456" s="11"/>
      <c r="K1456" s="82">
        <v>3</v>
      </c>
      <c r="L1456"/>
      <c r="M1456"/>
      <c r="N1456"/>
      <c r="O1456"/>
      <c r="P1456"/>
      <c r="Q1456"/>
      <c r="R1456"/>
      <c r="S1456"/>
      <c r="T1456"/>
      <c r="U1456"/>
      <c r="V1456"/>
      <c r="W1456"/>
      <c r="X1456"/>
      <c r="Y1456"/>
      <c r="Z1456"/>
      <c r="AA1456"/>
      <c r="AB1456"/>
      <c r="AC1456"/>
      <c r="AD1456"/>
    </row>
    <row r="1457" spans="1:30" s="10" customFormat="1" ht="18.75" customHeight="1">
      <c r="A1457" s="5"/>
      <c r="B1457" s="5"/>
      <c r="C1457" s="18">
        <v>1454</v>
      </c>
      <c r="D1457" s="19" t="s">
        <v>454</v>
      </c>
      <c r="E1457" s="18" t="s">
        <v>515</v>
      </c>
      <c r="F1457" s="18"/>
      <c r="G1457" s="24" t="str">
        <f t="shared" si="22"/>
        <v>Do</v>
      </c>
      <c r="H1457" s="32" t="s">
        <v>1580</v>
      </c>
      <c r="I1457" s="82">
        <v>3</v>
      </c>
      <c r="J1457" s="11"/>
      <c r="K1457" s="82">
        <v>3.51</v>
      </c>
      <c r="L1457"/>
      <c r="M1457"/>
      <c r="N1457"/>
      <c r="O1457"/>
      <c r="P1457"/>
      <c r="Q1457"/>
      <c r="R1457"/>
      <c r="S1457"/>
      <c r="T1457"/>
      <c r="U1457"/>
      <c r="V1457"/>
      <c r="W1457"/>
      <c r="X1457"/>
      <c r="Y1457"/>
      <c r="Z1457"/>
      <c r="AA1457"/>
      <c r="AB1457"/>
      <c r="AC1457"/>
      <c r="AD1457"/>
    </row>
    <row r="1458" spans="1:30" s="10" customFormat="1" ht="60" customHeight="1">
      <c r="A1458" s="5"/>
      <c r="B1458" s="5"/>
      <c r="C1458" s="18">
        <v>1455</v>
      </c>
      <c r="D1458" s="19" t="s">
        <v>71</v>
      </c>
      <c r="E1458" s="69" t="s">
        <v>476</v>
      </c>
      <c r="F1458" s="69" t="s">
        <v>477</v>
      </c>
      <c r="G1458" s="24" t="str">
        <f t="shared" si="22"/>
        <v>North Guwahati State Road Division</v>
      </c>
      <c r="H1458" s="32" t="s">
        <v>1581</v>
      </c>
      <c r="I1458" s="70">
        <v>0</v>
      </c>
      <c r="J1458" s="11"/>
      <c r="K1458" s="82">
        <v>4.99</v>
      </c>
      <c r="L1458"/>
      <c r="M1458"/>
      <c r="N1458"/>
      <c r="O1458"/>
      <c r="P1458"/>
      <c r="Q1458"/>
      <c r="R1458"/>
      <c r="S1458"/>
      <c r="T1458"/>
      <c r="U1458"/>
      <c r="V1458"/>
      <c r="W1458"/>
      <c r="X1458"/>
      <c r="Y1458"/>
      <c r="Z1458"/>
      <c r="AA1458"/>
      <c r="AB1458"/>
      <c r="AC1458"/>
      <c r="AD1458"/>
    </row>
    <row r="1459" spans="1:30" s="10" customFormat="1" ht="30" customHeight="1">
      <c r="A1459" s="5"/>
      <c r="B1459" s="5"/>
      <c r="C1459" s="18">
        <v>1456</v>
      </c>
      <c r="D1459" s="19" t="s">
        <v>454</v>
      </c>
      <c r="E1459" s="18" t="s">
        <v>515</v>
      </c>
      <c r="F1459" s="18" t="s">
        <v>515</v>
      </c>
      <c r="G1459" s="24" t="str">
        <f t="shared" si="22"/>
        <v>Sibsagar Rural Rd Divn</v>
      </c>
      <c r="H1459" s="32" t="s">
        <v>1582</v>
      </c>
      <c r="I1459" s="82">
        <v>1</v>
      </c>
      <c r="J1459" s="11"/>
      <c r="K1459" s="82">
        <v>5</v>
      </c>
      <c r="L1459"/>
      <c r="M1459"/>
      <c r="N1459"/>
      <c r="O1459"/>
      <c r="P1459"/>
      <c r="Q1459"/>
      <c r="R1459"/>
      <c r="S1459"/>
      <c r="T1459"/>
      <c r="U1459"/>
      <c r="V1459"/>
      <c r="W1459"/>
      <c r="X1459"/>
      <c r="Y1459"/>
      <c r="Z1459"/>
      <c r="AA1459"/>
      <c r="AB1459"/>
      <c r="AC1459"/>
      <c r="AD1459"/>
    </row>
    <row r="1460" spans="1:30" s="10" customFormat="1" ht="30" customHeight="1">
      <c r="A1460" s="5"/>
      <c r="B1460" s="5"/>
      <c r="C1460" s="18">
        <v>1457</v>
      </c>
      <c r="D1460" s="19" t="s">
        <v>454</v>
      </c>
      <c r="E1460" s="18" t="s">
        <v>515</v>
      </c>
      <c r="F1460" s="18" t="s">
        <v>515</v>
      </c>
      <c r="G1460" s="24" t="str">
        <f t="shared" si="22"/>
        <v>Do</v>
      </c>
      <c r="H1460" s="32" t="s">
        <v>1583</v>
      </c>
      <c r="I1460" s="82">
        <v>1</v>
      </c>
      <c r="J1460" s="11"/>
      <c r="K1460" s="82">
        <v>5</v>
      </c>
      <c r="L1460"/>
      <c r="M1460"/>
      <c r="N1460"/>
      <c r="O1460"/>
      <c r="P1460"/>
      <c r="Q1460"/>
      <c r="R1460"/>
      <c r="S1460"/>
      <c r="T1460"/>
      <c r="U1460"/>
      <c r="V1460"/>
      <c r="W1460"/>
      <c r="X1460"/>
      <c r="Y1460"/>
      <c r="Z1460"/>
      <c r="AA1460"/>
      <c r="AB1460"/>
      <c r="AC1460"/>
      <c r="AD1460"/>
    </row>
    <row r="1461" spans="1:30" s="10" customFormat="1" ht="45" customHeight="1">
      <c r="A1461" s="5"/>
      <c r="B1461" s="5"/>
      <c r="C1461" s="18">
        <v>1458</v>
      </c>
      <c r="D1461" s="19" t="s">
        <v>454</v>
      </c>
      <c r="E1461" s="18" t="s">
        <v>515</v>
      </c>
      <c r="F1461" s="18" t="s">
        <v>515</v>
      </c>
      <c r="G1461" s="24" t="str">
        <f t="shared" si="22"/>
        <v>Do</v>
      </c>
      <c r="H1461" s="32" t="s">
        <v>1584</v>
      </c>
      <c r="I1461" s="70">
        <v>0.4</v>
      </c>
      <c r="J1461" s="11"/>
      <c r="K1461" s="82">
        <v>5.29</v>
      </c>
      <c r="L1461"/>
      <c r="M1461"/>
      <c r="N1461"/>
      <c r="O1461"/>
      <c r="P1461"/>
      <c r="Q1461"/>
      <c r="R1461"/>
      <c r="S1461"/>
      <c r="T1461"/>
      <c r="U1461"/>
      <c r="V1461"/>
      <c r="W1461"/>
      <c r="X1461"/>
      <c r="Y1461"/>
      <c r="Z1461"/>
      <c r="AA1461"/>
      <c r="AB1461"/>
      <c r="AC1461"/>
      <c r="AD1461"/>
    </row>
    <row r="1462" spans="1:30" s="10" customFormat="1" ht="45" customHeight="1">
      <c r="A1462" s="5"/>
      <c r="B1462" s="5"/>
      <c r="C1462" s="18">
        <v>1459</v>
      </c>
      <c r="D1462" s="19" t="s">
        <v>454</v>
      </c>
      <c r="E1462" s="18" t="s">
        <v>515</v>
      </c>
      <c r="F1462" s="18" t="s">
        <v>515</v>
      </c>
      <c r="G1462" s="24" t="str">
        <f t="shared" si="22"/>
        <v>Do</v>
      </c>
      <c r="H1462" s="32" t="s">
        <v>1585</v>
      </c>
      <c r="I1462" s="82">
        <v>4</v>
      </c>
      <c r="J1462" s="11"/>
      <c r="K1462" s="82">
        <v>2.39</v>
      </c>
      <c r="L1462"/>
      <c r="M1462"/>
      <c r="N1462"/>
      <c r="O1462"/>
      <c r="P1462"/>
      <c r="Q1462"/>
      <c r="R1462"/>
      <c r="S1462"/>
      <c r="T1462"/>
      <c r="U1462"/>
      <c r="V1462"/>
      <c r="W1462"/>
      <c r="X1462"/>
      <c r="Y1462"/>
      <c r="Z1462"/>
      <c r="AA1462"/>
      <c r="AB1462"/>
      <c r="AC1462"/>
      <c r="AD1462"/>
    </row>
    <row r="1463" spans="1:30" s="10" customFormat="1" ht="45" customHeight="1">
      <c r="A1463" s="5"/>
      <c r="B1463" s="5"/>
      <c r="C1463" s="18">
        <v>1460</v>
      </c>
      <c r="D1463" s="19" t="s">
        <v>454</v>
      </c>
      <c r="E1463" s="18" t="s">
        <v>515</v>
      </c>
      <c r="F1463" s="18" t="s">
        <v>515</v>
      </c>
      <c r="G1463" s="24" t="str">
        <f t="shared" si="22"/>
        <v>Do</v>
      </c>
      <c r="H1463" s="32" t="s">
        <v>1586</v>
      </c>
      <c r="I1463" s="82">
        <v>0.375</v>
      </c>
      <c r="J1463" s="11"/>
      <c r="K1463" s="82">
        <v>2.2400000000000002</v>
      </c>
      <c r="L1463"/>
      <c r="M1463"/>
      <c r="N1463"/>
      <c r="O1463"/>
      <c r="P1463"/>
      <c r="Q1463"/>
      <c r="R1463"/>
      <c r="S1463"/>
      <c r="T1463"/>
      <c r="U1463"/>
      <c r="V1463"/>
      <c r="W1463"/>
      <c r="X1463"/>
      <c r="Y1463"/>
      <c r="Z1463"/>
      <c r="AA1463"/>
      <c r="AB1463"/>
      <c r="AC1463"/>
      <c r="AD1463"/>
    </row>
    <row r="1464" spans="1:30" s="10" customFormat="1" ht="45" customHeight="1">
      <c r="A1464" s="5"/>
      <c r="B1464" s="5"/>
      <c r="C1464" s="18">
        <v>1461</v>
      </c>
      <c r="D1464" s="19" t="s">
        <v>71</v>
      </c>
      <c r="E1464" s="20" t="s">
        <v>2</v>
      </c>
      <c r="F1464" s="20" t="s">
        <v>2</v>
      </c>
      <c r="G1464" s="24" t="str">
        <f t="shared" si="22"/>
        <v>Guwahati City Divn No-I</v>
      </c>
      <c r="H1464" s="32" t="s">
        <v>1587</v>
      </c>
      <c r="I1464" s="70"/>
      <c r="J1464" s="110" t="s">
        <v>1588</v>
      </c>
      <c r="K1464" s="82">
        <v>2.37</v>
      </c>
      <c r="L1464"/>
      <c r="M1464"/>
      <c r="N1464"/>
      <c r="O1464"/>
      <c r="P1464"/>
      <c r="Q1464"/>
      <c r="R1464"/>
      <c r="S1464"/>
      <c r="T1464"/>
      <c r="U1464"/>
      <c r="V1464"/>
      <c r="W1464"/>
      <c r="X1464"/>
      <c r="Y1464"/>
      <c r="Z1464"/>
      <c r="AA1464"/>
      <c r="AB1464"/>
      <c r="AC1464"/>
      <c r="AD1464"/>
    </row>
    <row r="1465" spans="1:30" s="10" customFormat="1" ht="45" customHeight="1">
      <c r="A1465" s="5"/>
      <c r="B1465" s="5"/>
      <c r="C1465" s="18">
        <v>1462</v>
      </c>
      <c r="D1465" s="19" t="s">
        <v>721</v>
      </c>
      <c r="E1465" s="86" t="s">
        <v>722</v>
      </c>
      <c r="F1465" s="86" t="s">
        <v>722</v>
      </c>
      <c r="G1465" s="24" t="str">
        <f t="shared" si="22"/>
        <v>Karimganj Rural Rd Divn</v>
      </c>
      <c r="H1465" s="32" t="s">
        <v>1589</v>
      </c>
      <c r="I1465" s="109">
        <v>0.8</v>
      </c>
      <c r="J1465" s="11"/>
      <c r="K1465" s="70">
        <v>1</v>
      </c>
      <c r="L1465"/>
      <c r="M1465"/>
      <c r="N1465"/>
      <c r="O1465"/>
      <c r="P1465"/>
      <c r="Q1465"/>
      <c r="R1465"/>
      <c r="S1465"/>
      <c r="T1465"/>
      <c r="U1465"/>
      <c r="V1465"/>
      <c r="W1465"/>
      <c r="X1465"/>
      <c r="Y1465"/>
      <c r="Z1465"/>
      <c r="AA1465"/>
      <c r="AB1465"/>
      <c r="AC1465"/>
      <c r="AD1465"/>
    </row>
    <row r="1466" spans="1:30" s="10" customFormat="1" ht="30" customHeight="1">
      <c r="A1466" s="5"/>
      <c r="B1466" s="5"/>
      <c r="C1466" s="18">
        <v>1463</v>
      </c>
      <c r="D1466" s="19" t="s">
        <v>721</v>
      </c>
      <c r="E1466" s="86" t="s">
        <v>722</v>
      </c>
      <c r="F1466" s="86" t="s">
        <v>722</v>
      </c>
      <c r="G1466" s="24" t="str">
        <f t="shared" si="22"/>
        <v>Do</v>
      </c>
      <c r="H1466" s="32" t="s">
        <v>1590</v>
      </c>
      <c r="I1466" s="111">
        <v>0.8</v>
      </c>
      <c r="J1466" s="11"/>
      <c r="K1466" s="70">
        <v>1</v>
      </c>
      <c r="L1466"/>
      <c r="M1466"/>
      <c r="N1466"/>
      <c r="O1466"/>
      <c r="P1466"/>
      <c r="Q1466"/>
      <c r="R1466"/>
      <c r="S1466"/>
      <c r="T1466"/>
      <c r="U1466"/>
      <c r="V1466"/>
      <c r="W1466"/>
      <c r="X1466"/>
      <c r="Y1466"/>
      <c r="Z1466"/>
      <c r="AA1466"/>
      <c r="AB1466"/>
      <c r="AC1466"/>
      <c r="AD1466"/>
    </row>
    <row r="1467" spans="1:30" s="10" customFormat="1" ht="30" customHeight="1">
      <c r="A1467" s="5"/>
      <c r="B1467" s="5"/>
      <c r="C1467" s="18">
        <v>1464</v>
      </c>
      <c r="D1467" s="19" t="s">
        <v>721</v>
      </c>
      <c r="E1467" s="86" t="s">
        <v>722</v>
      </c>
      <c r="F1467" s="86" t="s">
        <v>722</v>
      </c>
      <c r="G1467" s="24" t="str">
        <f t="shared" si="22"/>
        <v>Do</v>
      </c>
      <c r="H1467" s="32" t="s">
        <v>1591</v>
      </c>
      <c r="I1467" s="111">
        <v>2</v>
      </c>
      <c r="J1467" s="11"/>
      <c r="K1467" s="70">
        <v>2</v>
      </c>
      <c r="L1467"/>
      <c r="M1467"/>
      <c r="N1467"/>
      <c r="O1467"/>
      <c r="P1467"/>
      <c r="Q1467"/>
      <c r="R1467"/>
      <c r="S1467"/>
      <c r="T1467"/>
      <c r="U1467"/>
      <c r="V1467"/>
      <c r="W1467"/>
      <c r="X1467"/>
      <c r="Y1467"/>
      <c r="Z1467"/>
      <c r="AA1467"/>
      <c r="AB1467"/>
      <c r="AC1467"/>
      <c r="AD1467"/>
    </row>
    <row r="1468" spans="1:30" s="10" customFormat="1" ht="30" customHeight="1">
      <c r="A1468" s="5"/>
      <c r="B1468" s="5"/>
      <c r="C1468" s="18">
        <v>1465</v>
      </c>
      <c r="D1468" s="19" t="s">
        <v>721</v>
      </c>
      <c r="E1468" s="86" t="s">
        <v>722</v>
      </c>
      <c r="F1468" s="86" t="s">
        <v>722</v>
      </c>
      <c r="G1468" s="24" t="str">
        <f t="shared" si="22"/>
        <v>Do</v>
      </c>
      <c r="H1468" s="32" t="s">
        <v>1592</v>
      </c>
      <c r="I1468" s="111">
        <v>1.5</v>
      </c>
      <c r="J1468" s="11"/>
      <c r="K1468" s="70">
        <v>2</v>
      </c>
      <c r="L1468"/>
      <c r="M1468"/>
      <c r="N1468"/>
      <c r="O1468"/>
      <c r="P1468"/>
      <c r="Q1468"/>
      <c r="R1468"/>
      <c r="S1468"/>
      <c r="T1468"/>
      <c r="U1468"/>
      <c r="V1468"/>
      <c r="W1468"/>
      <c r="X1468"/>
      <c r="Y1468"/>
      <c r="Z1468"/>
      <c r="AA1468"/>
      <c r="AB1468"/>
      <c r="AC1468"/>
      <c r="AD1468"/>
    </row>
    <row r="1469" spans="1:30" s="10" customFormat="1" ht="30" customHeight="1">
      <c r="A1469" s="5"/>
      <c r="B1469" s="5"/>
      <c r="C1469" s="18">
        <v>1466</v>
      </c>
      <c r="D1469" s="19" t="s">
        <v>721</v>
      </c>
      <c r="E1469" s="86" t="s">
        <v>722</v>
      </c>
      <c r="F1469" s="86" t="s">
        <v>722</v>
      </c>
      <c r="G1469" s="24" t="str">
        <f t="shared" si="22"/>
        <v>Do</v>
      </c>
      <c r="H1469" s="32" t="s">
        <v>1593</v>
      </c>
      <c r="I1469" s="111">
        <v>2</v>
      </c>
      <c r="J1469" s="11"/>
      <c r="K1469" s="70">
        <v>2</v>
      </c>
      <c r="L1469"/>
      <c r="M1469"/>
      <c r="N1469"/>
      <c r="O1469"/>
      <c r="P1469"/>
      <c r="Q1469"/>
      <c r="R1469"/>
      <c r="S1469"/>
      <c r="T1469"/>
      <c r="U1469"/>
      <c r="V1469"/>
      <c r="W1469"/>
      <c r="X1469"/>
      <c r="Y1469"/>
      <c r="Z1469"/>
      <c r="AA1469"/>
      <c r="AB1469"/>
      <c r="AC1469"/>
      <c r="AD1469"/>
    </row>
    <row r="1470" spans="1:30" s="10" customFormat="1" ht="30" customHeight="1">
      <c r="A1470" s="5"/>
      <c r="B1470" s="5"/>
      <c r="C1470" s="18">
        <v>1467</v>
      </c>
      <c r="D1470" s="19" t="s">
        <v>721</v>
      </c>
      <c r="E1470" s="86" t="s">
        <v>722</v>
      </c>
      <c r="F1470" s="86" t="s">
        <v>722</v>
      </c>
      <c r="G1470" s="24" t="str">
        <f t="shared" si="22"/>
        <v>Do</v>
      </c>
      <c r="H1470" s="32" t="s">
        <v>1594</v>
      </c>
      <c r="I1470" s="111">
        <v>1.7</v>
      </c>
      <c r="J1470" s="11"/>
      <c r="K1470" s="70">
        <v>1</v>
      </c>
      <c r="L1470"/>
      <c r="M1470"/>
      <c r="N1470"/>
      <c r="O1470"/>
      <c r="P1470"/>
      <c r="Q1470"/>
      <c r="R1470"/>
      <c r="S1470"/>
      <c r="T1470"/>
      <c r="U1470"/>
      <c r="V1470"/>
      <c r="W1470"/>
      <c r="X1470"/>
      <c r="Y1470"/>
      <c r="Z1470"/>
      <c r="AA1470"/>
      <c r="AB1470"/>
      <c r="AC1470"/>
      <c r="AD1470"/>
    </row>
    <row r="1471" spans="1:30" s="10" customFormat="1" ht="30" customHeight="1">
      <c r="A1471" s="5"/>
      <c r="B1471" s="5"/>
      <c r="C1471" s="18">
        <v>1468</v>
      </c>
      <c r="D1471" s="19" t="s">
        <v>721</v>
      </c>
      <c r="E1471" s="86" t="s">
        <v>722</v>
      </c>
      <c r="F1471" s="86" t="s">
        <v>722</v>
      </c>
      <c r="G1471" s="24" t="str">
        <f t="shared" si="22"/>
        <v>Do</v>
      </c>
      <c r="H1471" s="32" t="s">
        <v>1595</v>
      </c>
      <c r="I1471" s="111">
        <v>0.78</v>
      </c>
      <c r="J1471" s="11"/>
      <c r="K1471" s="70">
        <v>1</v>
      </c>
      <c r="L1471"/>
      <c r="M1471"/>
      <c r="N1471"/>
      <c r="O1471"/>
      <c r="P1471"/>
      <c r="Q1471"/>
      <c r="R1471"/>
      <c r="S1471"/>
      <c r="T1471"/>
      <c r="U1471"/>
      <c r="V1471"/>
      <c r="W1471"/>
      <c r="X1471"/>
      <c r="Y1471"/>
      <c r="Z1471"/>
      <c r="AA1471"/>
      <c r="AB1471"/>
      <c r="AC1471"/>
      <c r="AD1471"/>
    </row>
    <row r="1472" spans="1:30" s="10" customFormat="1" ht="30" customHeight="1">
      <c r="A1472" s="5"/>
      <c r="B1472" s="5"/>
      <c r="C1472" s="18">
        <v>1469</v>
      </c>
      <c r="D1472" s="19" t="s">
        <v>721</v>
      </c>
      <c r="E1472" s="86" t="s">
        <v>722</v>
      </c>
      <c r="F1472" s="86" t="s">
        <v>722</v>
      </c>
      <c r="G1472" s="24" t="str">
        <f t="shared" si="22"/>
        <v>Do</v>
      </c>
      <c r="H1472" s="32" t="s">
        <v>1596</v>
      </c>
      <c r="I1472" s="111">
        <v>2</v>
      </c>
      <c r="J1472" s="11"/>
      <c r="K1472" s="70">
        <v>1</v>
      </c>
      <c r="L1472"/>
      <c r="M1472"/>
      <c r="N1472"/>
      <c r="O1472"/>
      <c r="P1472"/>
      <c r="Q1472"/>
      <c r="R1472"/>
      <c r="S1472"/>
      <c r="T1472"/>
      <c r="U1472"/>
      <c r="V1472"/>
      <c r="W1472"/>
      <c r="X1472"/>
      <c r="Y1472"/>
      <c r="Z1472"/>
      <c r="AA1472"/>
      <c r="AB1472"/>
      <c r="AC1472"/>
      <c r="AD1472"/>
    </row>
    <row r="1473" spans="1:30" s="10" customFormat="1" ht="30" customHeight="1">
      <c r="A1473" s="5"/>
      <c r="B1473" s="5"/>
      <c r="C1473" s="18">
        <v>1470</v>
      </c>
      <c r="D1473" s="19" t="s">
        <v>721</v>
      </c>
      <c r="E1473" s="86" t="s">
        <v>722</v>
      </c>
      <c r="F1473" s="86" t="s">
        <v>722</v>
      </c>
      <c r="G1473" s="24" t="str">
        <f t="shared" si="22"/>
        <v>Do</v>
      </c>
      <c r="H1473" s="32" t="s">
        <v>1597</v>
      </c>
      <c r="I1473" s="111">
        <v>2</v>
      </c>
      <c r="J1473" s="11"/>
      <c r="K1473" s="70">
        <v>1</v>
      </c>
      <c r="L1473"/>
      <c r="M1473"/>
      <c r="N1473"/>
      <c r="O1473"/>
      <c r="P1473"/>
      <c r="Q1473"/>
      <c r="R1473"/>
      <c r="S1473"/>
      <c r="T1473"/>
      <c r="U1473"/>
      <c r="V1473"/>
      <c r="W1473"/>
      <c r="X1473"/>
      <c r="Y1473"/>
      <c r="Z1473"/>
      <c r="AA1473"/>
      <c r="AB1473"/>
      <c r="AC1473"/>
      <c r="AD1473"/>
    </row>
    <row r="1474" spans="1:30" s="10" customFormat="1" ht="30" customHeight="1">
      <c r="A1474" s="5"/>
      <c r="B1474" s="5"/>
      <c r="C1474" s="18">
        <v>1471</v>
      </c>
      <c r="D1474" s="19" t="s">
        <v>721</v>
      </c>
      <c r="E1474" s="86" t="s">
        <v>722</v>
      </c>
      <c r="F1474" s="86" t="s">
        <v>722</v>
      </c>
      <c r="G1474" s="24" t="str">
        <f t="shared" si="22"/>
        <v>Do</v>
      </c>
      <c r="H1474" s="32" t="s">
        <v>1598</v>
      </c>
      <c r="I1474" s="111">
        <v>2.5</v>
      </c>
      <c r="J1474" s="11"/>
      <c r="K1474" s="70">
        <v>2</v>
      </c>
      <c r="L1474"/>
      <c r="M1474"/>
      <c r="N1474"/>
      <c r="O1474"/>
      <c r="P1474"/>
      <c r="Q1474"/>
      <c r="R1474"/>
      <c r="S1474"/>
      <c r="T1474"/>
      <c r="U1474"/>
      <c r="V1474"/>
      <c r="W1474"/>
      <c r="X1474"/>
      <c r="Y1474"/>
      <c r="Z1474"/>
      <c r="AA1474"/>
      <c r="AB1474"/>
      <c r="AC1474"/>
      <c r="AD1474"/>
    </row>
    <row r="1475" spans="1:30" s="10" customFormat="1" ht="30" customHeight="1">
      <c r="A1475" s="5"/>
      <c r="B1475" s="5"/>
      <c r="C1475" s="18">
        <v>1472</v>
      </c>
      <c r="D1475" s="19" t="s">
        <v>721</v>
      </c>
      <c r="E1475" s="86" t="s">
        <v>722</v>
      </c>
      <c r="F1475" s="86" t="s">
        <v>722</v>
      </c>
      <c r="G1475" s="24" t="str">
        <f t="shared" si="22"/>
        <v>Do</v>
      </c>
      <c r="H1475" s="32" t="s">
        <v>1599</v>
      </c>
      <c r="I1475" s="111">
        <v>2</v>
      </c>
      <c r="J1475" s="11"/>
      <c r="K1475" s="70">
        <v>2</v>
      </c>
      <c r="L1475"/>
      <c r="M1475"/>
      <c r="N1475"/>
      <c r="O1475"/>
      <c r="P1475"/>
      <c r="Q1475"/>
      <c r="R1475"/>
      <c r="S1475"/>
      <c r="T1475"/>
      <c r="U1475"/>
      <c r="V1475"/>
      <c r="W1475"/>
      <c r="X1475"/>
      <c r="Y1475"/>
      <c r="Z1475"/>
      <c r="AA1475"/>
      <c r="AB1475"/>
      <c r="AC1475"/>
      <c r="AD1475"/>
    </row>
    <row r="1476" spans="1:30" s="10" customFormat="1" ht="30" customHeight="1">
      <c r="A1476" s="5"/>
      <c r="B1476" s="5"/>
      <c r="C1476" s="18">
        <v>1473</v>
      </c>
      <c r="D1476" s="19" t="s">
        <v>721</v>
      </c>
      <c r="E1476" s="86" t="s">
        <v>722</v>
      </c>
      <c r="F1476" s="86" t="s">
        <v>722</v>
      </c>
      <c r="G1476" s="24" t="str">
        <f t="shared" si="22"/>
        <v>Do</v>
      </c>
      <c r="H1476" s="32" t="s">
        <v>1600</v>
      </c>
      <c r="I1476" s="111">
        <v>2.5</v>
      </c>
      <c r="J1476" s="11"/>
      <c r="K1476" s="70">
        <v>2</v>
      </c>
      <c r="L1476"/>
      <c r="M1476"/>
      <c r="N1476"/>
      <c r="O1476"/>
      <c r="P1476"/>
      <c r="Q1476"/>
      <c r="R1476"/>
      <c r="S1476"/>
      <c r="T1476"/>
      <c r="U1476"/>
      <c r="V1476"/>
      <c r="W1476"/>
      <c r="X1476"/>
      <c r="Y1476"/>
      <c r="Z1476"/>
      <c r="AA1476"/>
      <c r="AB1476"/>
      <c r="AC1476"/>
      <c r="AD1476"/>
    </row>
    <row r="1477" spans="1:30" s="10" customFormat="1" ht="30" customHeight="1">
      <c r="A1477" s="5"/>
      <c r="B1477" s="5"/>
      <c r="C1477" s="18">
        <v>1474</v>
      </c>
      <c r="D1477" s="19" t="s">
        <v>721</v>
      </c>
      <c r="E1477" s="86" t="s">
        <v>722</v>
      </c>
      <c r="F1477" s="86" t="s">
        <v>722</v>
      </c>
      <c r="G1477" s="24" t="str">
        <f t="shared" si="22"/>
        <v>Do</v>
      </c>
      <c r="H1477" s="32" t="s">
        <v>1601</v>
      </c>
      <c r="I1477" s="111">
        <v>2.8</v>
      </c>
      <c r="J1477" s="11"/>
      <c r="K1477" s="70">
        <v>2</v>
      </c>
      <c r="L1477"/>
      <c r="M1477"/>
      <c r="N1477"/>
      <c r="O1477"/>
      <c r="P1477"/>
      <c r="Q1477"/>
      <c r="R1477"/>
      <c r="S1477"/>
      <c r="T1477"/>
      <c r="U1477"/>
      <c r="V1477"/>
      <c r="W1477"/>
      <c r="X1477"/>
      <c r="Y1477"/>
      <c r="Z1477"/>
      <c r="AA1477"/>
      <c r="AB1477"/>
      <c r="AC1477"/>
      <c r="AD1477"/>
    </row>
    <row r="1478" spans="1:30" s="10" customFormat="1" ht="30" customHeight="1">
      <c r="A1478" s="5"/>
      <c r="B1478" s="5"/>
      <c r="C1478" s="18">
        <v>1475</v>
      </c>
      <c r="D1478" s="19" t="s">
        <v>721</v>
      </c>
      <c r="E1478" s="86" t="s">
        <v>722</v>
      </c>
      <c r="F1478" s="86" t="s">
        <v>722</v>
      </c>
      <c r="G1478" s="24" t="str">
        <f t="shared" si="22"/>
        <v>Do</v>
      </c>
      <c r="H1478" s="32" t="s">
        <v>1602</v>
      </c>
      <c r="I1478" s="111">
        <v>2</v>
      </c>
      <c r="J1478" s="11"/>
      <c r="K1478" s="70">
        <v>2</v>
      </c>
      <c r="L1478"/>
      <c r="M1478"/>
      <c r="N1478"/>
      <c r="O1478"/>
      <c r="P1478"/>
      <c r="Q1478"/>
      <c r="R1478"/>
      <c r="S1478"/>
      <c r="T1478"/>
      <c r="U1478"/>
      <c r="V1478"/>
      <c r="W1478"/>
      <c r="X1478"/>
      <c r="Y1478"/>
      <c r="Z1478"/>
      <c r="AA1478"/>
      <c r="AB1478"/>
      <c r="AC1478"/>
      <c r="AD1478"/>
    </row>
    <row r="1479" spans="1:30" s="10" customFormat="1" ht="30" customHeight="1">
      <c r="A1479" s="5"/>
      <c r="B1479" s="5"/>
      <c r="C1479" s="18">
        <v>1476</v>
      </c>
      <c r="D1479" s="19" t="s">
        <v>721</v>
      </c>
      <c r="E1479" s="86" t="s">
        <v>722</v>
      </c>
      <c r="F1479" s="86" t="s">
        <v>722</v>
      </c>
      <c r="G1479" s="24" t="str">
        <f t="shared" si="22"/>
        <v>Do</v>
      </c>
      <c r="H1479" s="32" t="s">
        <v>1603</v>
      </c>
      <c r="I1479" s="111">
        <v>6</v>
      </c>
      <c r="J1479" s="11"/>
      <c r="K1479" s="70">
        <v>2</v>
      </c>
      <c r="L1479"/>
      <c r="M1479"/>
      <c r="N1479"/>
      <c r="O1479"/>
      <c r="P1479"/>
      <c r="Q1479"/>
      <c r="R1479"/>
      <c r="S1479"/>
      <c r="T1479"/>
      <c r="U1479"/>
      <c r="V1479"/>
      <c r="W1479"/>
      <c r="X1479"/>
      <c r="Y1479"/>
      <c r="Z1479"/>
      <c r="AA1479"/>
      <c r="AB1479"/>
      <c r="AC1479"/>
      <c r="AD1479"/>
    </row>
    <row r="1480" spans="1:30" s="10" customFormat="1" ht="30" customHeight="1">
      <c r="A1480" s="5"/>
      <c r="B1480" s="5"/>
      <c r="C1480" s="18">
        <v>1477</v>
      </c>
      <c r="D1480" s="19" t="s">
        <v>721</v>
      </c>
      <c r="E1480" s="86" t="s">
        <v>722</v>
      </c>
      <c r="F1480" s="86" t="s">
        <v>722</v>
      </c>
      <c r="G1480" s="24" t="str">
        <f t="shared" si="22"/>
        <v>Do</v>
      </c>
      <c r="H1480" s="32" t="s">
        <v>1604</v>
      </c>
      <c r="I1480" s="70">
        <v>1.5</v>
      </c>
      <c r="J1480" s="11"/>
      <c r="K1480" s="70">
        <v>2</v>
      </c>
      <c r="L1480"/>
      <c r="M1480"/>
      <c r="N1480"/>
      <c r="O1480"/>
      <c r="P1480"/>
      <c r="Q1480"/>
      <c r="R1480"/>
      <c r="S1480"/>
      <c r="T1480"/>
      <c r="U1480"/>
      <c r="V1480"/>
      <c r="W1480"/>
      <c r="X1480"/>
      <c r="Y1480"/>
      <c r="Z1480"/>
      <c r="AA1480"/>
      <c r="AB1480"/>
      <c r="AC1480"/>
      <c r="AD1480"/>
    </row>
    <row r="1481" spans="1:30" s="10" customFormat="1" ht="30" customHeight="1">
      <c r="A1481" s="5"/>
      <c r="B1481" s="5"/>
      <c r="C1481" s="18">
        <v>1478</v>
      </c>
      <c r="D1481" s="19" t="s">
        <v>721</v>
      </c>
      <c r="E1481" s="86" t="s">
        <v>722</v>
      </c>
      <c r="F1481" s="86" t="s">
        <v>722</v>
      </c>
      <c r="G1481" s="24" t="str">
        <f t="shared" si="22"/>
        <v>Do</v>
      </c>
      <c r="H1481" s="32" t="s">
        <v>1605</v>
      </c>
      <c r="I1481" s="111">
        <v>7.8E-2</v>
      </c>
      <c r="J1481" s="11"/>
      <c r="K1481" s="70">
        <v>2</v>
      </c>
      <c r="L1481"/>
      <c r="M1481"/>
      <c r="N1481"/>
      <c r="O1481"/>
      <c r="P1481"/>
      <c r="Q1481"/>
      <c r="R1481"/>
      <c r="S1481"/>
      <c r="T1481"/>
      <c r="U1481"/>
      <c r="V1481"/>
      <c r="W1481"/>
      <c r="X1481"/>
      <c r="Y1481"/>
      <c r="Z1481"/>
      <c r="AA1481"/>
      <c r="AB1481"/>
      <c r="AC1481"/>
      <c r="AD1481"/>
    </row>
    <row r="1482" spans="1:30" s="10" customFormat="1" ht="30" customHeight="1">
      <c r="A1482" s="5"/>
      <c r="B1482" s="5"/>
      <c r="C1482" s="18">
        <v>1479</v>
      </c>
      <c r="D1482" s="19" t="s">
        <v>721</v>
      </c>
      <c r="E1482" s="86" t="s">
        <v>722</v>
      </c>
      <c r="F1482" s="86" t="s">
        <v>722</v>
      </c>
      <c r="G1482" s="24" t="str">
        <f t="shared" ref="G1482:G1545" si="23">IF(F1482=F1481,"Do",F1482)</f>
        <v>Do</v>
      </c>
      <c r="H1482" s="32" t="s">
        <v>1606</v>
      </c>
      <c r="I1482" s="111">
        <v>2</v>
      </c>
      <c r="J1482" s="11"/>
      <c r="K1482" s="70">
        <v>1</v>
      </c>
      <c r="L1482"/>
      <c r="M1482"/>
      <c r="N1482"/>
      <c r="O1482"/>
      <c r="P1482"/>
      <c r="Q1482"/>
      <c r="R1482"/>
      <c r="S1482"/>
      <c r="T1482"/>
      <c r="U1482"/>
      <c r="V1482"/>
      <c r="W1482"/>
      <c r="X1482"/>
      <c r="Y1482"/>
      <c r="Z1482"/>
      <c r="AA1482"/>
      <c r="AB1482"/>
      <c r="AC1482"/>
      <c r="AD1482"/>
    </row>
    <row r="1483" spans="1:30" s="10" customFormat="1" ht="30" customHeight="1">
      <c r="A1483" s="5"/>
      <c r="B1483" s="5"/>
      <c r="C1483" s="18">
        <v>1480</v>
      </c>
      <c r="D1483" s="19" t="s">
        <v>721</v>
      </c>
      <c r="E1483" s="86" t="s">
        <v>722</v>
      </c>
      <c r="F1483" s="86" t="s">
        <v>722</v>
      </c>
      <c r="G1483" s="24" t="str">
        <f t="shared" si="23"/>
        <v>Do</v>
      </c>
      <c r="H1483" s="32" t="s">
        <v>1607</v>
      </c>
      <c r="I1483" s="111">
        <v>3</v>
      </c>
      <c r="J1483" s="11"/>
      <c r="K1483" s="70">
        <v>2</v>
      </c>
      <c r="L1483"/>
      <c r="M1483"/>
      <c r="N1483"/>
      <c r="O1483"/>
      <c r="P1483"/>
      <c r="Q1483"/>
      <c r="R1483"/>
      <c r="S1483"/>
      <c r="T1483"/>
      <c r="U1483"/>
      <c r="V1483"/>
      <c r="W1483"/>
      <c r="X1483"/>
      <c r="Y1483"/>
      <c r="Z1483"/>
      <c r="AA1483"/>
      <c r="AB1483"/>
      <c r="AC1483"/>
      <c r="AD1483"/>
    </row>
    <row r="1484" spans="1:30" s="10" customFormat="1" ht="30" customHeight="1">
      <c r="A1484" s="5"/>
      <c r="B1484" s="5"/>
      <c r="C1484" s="18">
        <v>1481</v>
      </c>
      <c r="D1484" s="19" t="s">
        <v>721</v>
      </c>
      <c r="E1484" s="86" t="s">
        <v>722</v>
      </c>
      <c r="F1484" s="86" t="s">
        <v>722</v>
      </c>
      <c r="G1484" s="24" t="str">
        <f t="shared" si="23"/>
        <v>Do</v>
      </c>
      <c r="H1484" s="32" t="s">
        <v>1608</v>
      </c>
      <c r="I1484" s="111">
        <v>2</v>
      </c>
      <c r="J1484" s="11"/>
      <c r="K1484" s="70">
        <v>2</v>
      </c>
      <c r="L1484"/>
      <c r="M1484"/>
      <c r="N1484"/>
      <c r="O1484"/>
      <c r="P1484"/>
      <c r="Q1484"/>
      <c r="R1484"/>
      <c r="S1484"/>
      <c r="T1484"/>
      <c r="U1484"/>
      <c r="V1484"/>
      <c r="W1484"/>
      <c r="X1484"/>
      <c r="Y1484"/>
      <c r="Z1484"/>
      <c r="AA1484"/>
      <c r="AB1484"/>
      <c r="AC1484"/>
      <c r="AD1484"/>
    </row>
    <row r="1485" spans="1:30" s="10" customFormat="1" ht="30" customHeight="1">
      <c r="A1485" s="5"/>
      <c r="B1485" s="5"/>
      <c r="C1485" s="18">
        <v>1482</v>
      </c>
      <c r="D1485" s="19" t="s">
        <v>721</v>
      </c>
      <c r="E1485" s="86" t="s">
        <v>722</v>
      </c>
      <c r="F1485" s="86" t="s">
        <v>722</v>
      </c>
      <c r="G1485" s="24" t="str">
        <f t="shared" si="23"/>
        <v>Do</v>
      </c>
      <c r="H1485" s="32" t="s">
        <v>1609</v>
      </c>
      <c r="I1485" s="111">
        <v>1.5</v>
      </c>
      <c r="J1485" s="11"/>
      <c r="K1485" s="70">
        <v>1</v>
      </c>
      <c r="L1485"/>
      <c r="M1485"/>
      <c r="N1485"/>
      <c r="O1485"/>
      <c r="P1485"/>
      <c r="Q1485"/>
      <c r="R1485"/>
      <c r="S1485"/>
      <c r="T1485"/>
      <c r="U1485"/>
      <c r="V1485"/>
      <c r="W1485"/>
      <c r="X1485"/>
      <c r="Y1485"/>
      <c r="Z1485"/>
      <c r="AA1485"/>
      <c r="AB1485"/>
      <c r="AC1485"/>
      <c r="AD1485"/>
    </row>
    <row r="1486" spans="1:30" s="10" customFormat="1" ht="45" customHeight="1">
      <c r="A1486" s="5"/>
      <c r="B1486" s="5"/>
      <c r="C1486" s="18">
        <v>1483</v>
      </c>
      <c r="D1486" s="19" t="s">
        <v>721</v>
      </c>
      <c r="E1486" s="86" t="s">
        <v>722</v>
      </c>
      <c r="F1486" s="86" t="s">
        <v>722</v>
      </c>
      <c r="G1486" s="24" t="str">
        <f t="shared" si="23"/>
        <v>Do</v>
      </c>
      <c r="H1486" s="32" t="s">
        <v>1610</v>
      </c>
      <c r="I1486" s="111">
        <v>2.5</v>
      </c>
      <c r="J1486" s="11"/>
      <c r="K1486" s="70">
        <v>2</v>
      </c>
      <c r="L1486"/>
      <c r="M1486"/>
      <c r="N1486"/>
      <c r="O1486"/>
      <c r="P1486"/>
      <c r="Q1486"/>
      <c r="R1486"/>
      <c r="S1486"/>
      <c r="T1486"/>
      <c r="U1486"/>
      <c r="V1486"/>
      <c r="W1486"/>
      <c r="X1486"/>
      <c r="Y1486"/>
      <c r="Z1486"/>
      <c r="AA1486"/>
      <c r="AB1486"/>
      <c r="AC1486"/>
      <c r="AD1486"/>
    </row>
    <row r="1487" spans="1:30" s="10" customFormat="1" ht="30" customHeight="1">
      <c r="A1487" s="5"/>
      <c r="B1487" s="5"/>
      <c r="C1487" s="18">
        <v>1484</v>
      </c>
      <c r="D1487" s="19" t="s">
        <v>721</v>
      </c>
      <c r="E1487" s="86" t="s">
        <v>722</v>
      </c>
      <c r="F1487" s="86" t="s">
        <v>722</v>
      </c>
      <c r="G1487" s="24" t="str">
        <f t="shared" si="23"/>
        <v>Do</v>
      </c>
      <c r="H1487" s="32" t="s">
        <v>1611</v>
      </c>
      <c r="I1487" s="111">
        <v>2</v>
      </c>
      <c r="J1487" s="11"/>
      <c r="K1487" s="70">
        <v>2</v>
      </c>
      <c r="L1487"/>
      <c r="M1487"/>
      <c r="N1487"/>
      <c r="O1487"/>
      <c r="P1487"/>
      <c r="Q1487"/>
      <c r="R1487"/>
      <c r="S1487"/>
      <c r="T1487"/>
      <c r="U1487"/>
      <c r="V1487"/>
      <c r="W1487"/>
      <c r="X1487"/>
      <c r="Y1487"/>
      <c r="Z1487"/>
      <c r="AA1487"/>
      <c r="AB1487"/>
      <c r="AC1487"/>
      <c r="AD1487"/>
    </row>
    <row r="1488" spans="1:30" s="10" customFormat="1" ht="30" customHeight="1">
      <c r="A1488" s="5"/>
      <c r="B1488" s="5"/>
      <c r="C1488" s="18">
        <v>1485</v>
      </c>
      <c r="D1488" s="19" t="s">
        <v>721</v>
      </c>
      <c r="E1488" s="86" t="s">
        <v>722</v>
      </c>
      <c r="F1488" s="86" t="s">
        <v>722</v>
      </c>
      <c r="G1488" s="24" t="str">
        <f t="shared" si="23"/>
        <v>Do</v>
      </c>
      <c r="H1488" s="32" t="s">
        <v>1612</v>
      </c>
      <c r="I1488" s="111">
        <v>5.45</v>
      </c>
      <c r="J1488" s="11"/>
      <c r="K1488" s="70">
        <v>2</v>
      </c>
      <c r="L1488"/>
      <c r="M1488"/>
      <c r="N1488"/>
      <c r="O1488"/>
      <c r="P1488"/>
      <c r="Q1488"/>
      <c r="R1488"/>
      <c r="S1488"/>
      <c r="T1488"/>
      <c r="U1488"/>
      <c r="V1488"/>
      <c r="W1488"/>
      <c r="X1488"/>
      <c r="Y1488"/>
      <c r="Z1488"/>
      <c r="AA1488"/>
      <c r="AB1488"/>
      <c r="AC1488"/>
      <c r="AD1488"/>
    </row>
    <row r="1489" spans="1:30" s="10" customFormat="1" ht="30" customHeight="1">
      <c r="A1489" s="5"/>
      <c r="B1489" s="5"/>
      <c r="C1489" s="18">
        <v>1486</v>
      </c>
      <c r="D1489" s="19" t="s">
        <v>721</v>
      </c>
      <c r="E1489" s="86" t="s">
        <v>722</v>
      </c>
      <c r="F1489" s="86" t="s">
        <v>722</v>
      </c>
      <c r="G1489" s="24" t="str">
        <f t="shared" si="23"/>
        <v>Do</v>
      </c>
      <c r="H1489" s="32" t="s">
        <v>1613</v>
      </c>
      <c r="I1489" s="111">
        <v>1.5</v>
      </c>
      <c r="J1489" s="11"/>
      <c r="K1489" s="70">
        <v>2</v>
      </c>
      <c r="L1489"/>
      <c r="M1489"/>
      <c r="N1489"/>
      <c r="O1489"/>
      <c r="P1489"/>
      <c r="Q1489"/>
      <c r="R1489"/>
      <c r="S1489"/>
      <c r="T1489"/>
      <c r="U1489"/>
      <c r="V1489"/>
      <c r="W1489"/>
      <c r="X1489"/>
      <c r="Y1489"/>
      <c r="Z1489"/>
      <c r="AA1489"/>
      <c r="AB1489"/>
      <c r="AC1489"/>
      <c r="AD1489"/>
    </row>
    <row r="1490" spans="1:30" s="10" customFormat="1" ht="18.75" customHeight="1">
      <c r="A1490" s="5"/>
      <c r="B1490" s="5"/>
      <c r="C1490" s="18">
        <v>1487</v>
      </c>
      <c r="D1490" s="19" t="s">
        <v>721</v>
      </c>
      <c r="E1490" s="86" t="s">
        <v>722</v>
      </c>
      <c r="F1490" s="86" t="s">
        <v>722</v>
      </c>
      <c r="G1490" s="24" t="str">
        <f t="shared" si="23"/>
        <v>Do</v>
      </c>
      <c r="H1490" s="32" t="s">
        <v>1614</v>
      </c>
      <c r="I1490" s="111">
        <v>3.5</v>
      </c>
      <c r="J1490" s="11"/>
      <c r="K1490" s="70">
        <v>1</v>
      </c>
      <c r="L1490"/>
      <c r="M1490"/>
      <c r="N1490"/>
      <c r="O1490"/>
      <c r="P1490"/>
      <c r="Q1490"/>
      <c r="R1490"/>
      <c r="S1490"/>
      <c r="T1490"/>
      <c r="U1490"/>
      <c r="V1490"/>
      <c r="W1490"/>
      <c r="X1490"/>
      <c r="Y1490"/>
      <c r="Z1490"/>
      <c r="AA1490"/>
      <c r="AB1490"/>
      <c r="AC1490"/>
      <c r="AD1490"/>
    </row>
    <row r="1491" spans="1:30" s="10" customFormat="1" ht="30" customHeight="1">
      <c r="A1491" s="5"/>
      <c r="B1491" s="5"/>
      <c r="C1491" s="18">
        <v>1488</v>
      </c>
      <c r="D1491" s="19" t="s">
        <v>721</v>
      </c>
      <c r="E1491" s="86" t="s">
        <v>722</v>
      </c>
      <c r="F1491" s="86" t="s">
        <v>722</v>
      </c>
      <c r="G1491" s="24" t="str">
        <f t="shared" si="23"/>
        <v>Do</v>
      </c>
      <c r="H1491" s="32" t="s">
        <v>1615</v>
      </c>
      <c r="I1491" s="111">
        <v>1</v>
      </c>
      <c r="J1491" s="11"/>
      <c r="K1491" s="70">
        <v>1</v>
      </c>
      <c r="L1491"/>
      <c r="M1491"/>
      <c r="N1491"/>
      <c r="O1491"/>
      <c r="P1491"/>
      <c r="Q1491"/>
      <c r="R1491"/>
      <c r="S1491"/>
      <c r="T1491"/>
      <c r="U1491"/>
      <c r="V1491"/>
      <c r="W1491"/>
      <c r="X1491"/>
      <c r="Y1491"/>
      <c r="Z1491"/>
      <c r="AA1491"/>
      <c r="AB1491"/>
      <c r="AC1491"/>
      <c r="AD1491"/>
    </row>
    <row r="1492" spans="1:30" s="10" customFormat="1" ht="30" customHeight="1">
      <c r="A1492" s="5"/>
      <c r="B1492" s="5"/>
      <c r="C1492" s="18">
        <v>1489</v>
      </c>
      <c r="D1492" s="19" t="s">
        <v>721</v>
      </c>
      <c r="E1492" s="86" t="s">
        <v>722</v>
      </c>
      <c r="F1492" s="86" t="s">
        <v>722</v>
      </c>
      <c r="G1492" s="24" t="str">
        <f t="shared" si="23"/>
        <v>Do</v>
      </c>
      <c r="H1492" s="32" t="s">
        <v>1616</v>
      </c>
      <c r="I1492" s="111">
        <v>0.3</v>
      </c>
      <c r="J1492" s="11"/>
      <c r="K1492" s="70">
        <v>1</v>
      </c>
      <c r="L1492"/>
      <c r="M1492"/>
      <c r="N1492"/>
      <c r="O1492"/>
      <c r="P1492"/>
      <c r="Q1492"/>
      <c r="R1492"/>
      <c r="S1492"/>
      <c r="T1492"/>
      <c r="U1492"/>
      <c r="V1492"/>
      <c r="W1492"/>
      <c r="X1492"/>
      <c r="Y1492"/>
      <c r="Z1492"/>
      <c r="AA1492"/>
      <c r="AB1492"/>
      <c r="AC1492"/>
      <c r="AD1492"/>
    </row>
    <row r="1493" spans="1:30" s="10" customFormat="1" ht="30" customHeight="1">
      <c r="A1493" s="5"/>
      <c r="B1493" s="5"/>
      <c r="C1493" s="18">
        <v>1490</v>
      </c>
      <c r="D1493" s="19" t="s">
        <v>721</v>
      </c>
      <c r="E1493" s="86" t="s">
        <v>722</v>
      </c>
      <c r="F1493" s="86" t="s">
        <v>722</v>
      </c>
      <c r="G1493" s="24" t="str">
        <f t="shared" si="23"/>
        <v>Do</v>
      </c>
      <c r="H1493" s="32" t="s">
        <v>1617</v>
      </c>
      <c r="I1493" s="111">
        <v>0.8</v>
      </c>
      <c r="J1493" s="11"/>
      <c r="K1493" s="70">
        <v>1</v>
      </c>
      <c r="L1493"/>
      <c r="M1493"/>
      <c r="N1493"/>
      <c r="O1493"/>
      <c r="P1493"/>
      <c r="Q1493"/>
      <c r="R1493"/>
      <c r="S1493"/>
      <c r="T1493"/>
      <c r="U1493"/>
      <c r="V1493"/>
      <c r="W1493"/>
      <c r="X1493"/>
      <c r="Y1493"/>
      <c r="Z1493"/>
      <c r="AA1493"/>
      <c r="AB1493"/>
      <c r="AC1493"/>
      <c r="AD1493"/>
    </row>
    <row r="1494" spans="1:30" s="10" customFormat="1" ht="30" customHeight="1">
      <c r="A1494" s="5"/>
      <c r="B1494" s="5"/>
      <c r="C1494" s="18">
        <v>1491</v>
      </c>
      <c r="D1494" s="19" t="s">
        <v>721</v>
      </c>
      <c r="E1494" s="86" t="s">
        <v>722</v>
      </c>
      <c r="F1494" s="86" t="s">
        <v>722</v>
      </c>
      <c r="G1494" s="24" t="str">
        <f t="shared" si="23"/>
        <v>Do</v>
      </c>
      <c r="H1494" s="32" t="s">
        <v>1618</v>
      </c>
      <c r="I1494" s="111">
        <v>1.5</v>
      </c>
      <c r="J1494" s="11"/>
      <c r="K1494" s="70">
        <v>1</v>
      </c>
      <c r="L1494"/>
      <c r="M1494"/>
      <c r="N1494"/>
      <c r="O1494"/>
      <c r="P1494"/>
      <c r="Q1494"/>
      <c r="R1494"/>
      <c r="S1494"/>
      <c r="T1494"/>
      <c r="U1494"/>
      <c r="V1494"/>
      <c r="W1494"/>
      <c r="X1494"/>
      <c r="Y1494"/>
      <c r="Z1494"/>
      <c r="AA1494"/>
      <c r="AB1494"/>
      <c r="AC1494"/>
      <c r="AD1494"/>
    </row>
    <row r="1495" spans="1:30" s="10" customFormat="1" ht="30" customHeight="1">
      <c r="A1495" s="5"/>
      <c r="B1495" s="5"/>
      <c r="C1495" s="18">
        <v>1492</v>
      </c>
      <c r="D1495" s="19" t="s">
        <v>721</v>
      </c>
      <c r="E1495" s="86" t="s">
        <v>722</v>
      </c>
      <c r="F1495" s="86" t="s">
        <v>722</v>
      </c>
      <c r="G1495" s="24" t="str">
        <f t="shared" si="23"/>
        <v>Do</v>
      </c>
      <c r="H1495" s="32" t="s">
        <v>1619</v>
      </c>
      <c r="I1495" s="111">
        <v>0.2</v>
      </c>
      <c r="J1495" s="11"/>
      <c r="K1495" s="70">
        <v>1</v>
      </c>
      <c r="L1495"/>
      <c r="M1495"/>
      <c r="N1495"/>
      <c r="O1495"/>
      <c r="P1495"/>
      <c r="Q1495"/>
      <c r="R1495"/>
      <c r="S1495"/>
      <c r="T1495"/>
      <c r="U1495"/>
      <c r="V1495"/>
      <c r="W1495"/>
      <c r="X1495"/>
      <c r="Y1495"/>
      <c r="Z1495"/>
      <c r="AA1495"/>
      <c r="AB1495"/>
      <c r="AC1495"/>
      <c r="AD1495"/>
    </row>
    <row r="1496" spans="1:30" s="10" customFormat="1" ht="30" customHeight="1">
      <c r="A1496" s="5"/>
      <c r="B1496" s="5"/>
      <c r="C1496" s="18">
        <v>1493</v>
      </c>
      <c r="D1496" s="19" t="s">
        <v>721</v>
      </c>
      <c r="E1496" s="86" t="s">
        <v>722</v>
      </c>
      <c r="F1496" s="86" t="s">
        <v>722</v>
      </c>
      <c r="G1496" s="24" t="str">
        <f t="shared" si="23"/>
        <v>Do</v>
      </c>
      <c r="H1496" s="32" t="s">
        <v>1620</v>
      </c>
      <c r="I1496" s="111">
        <v>0.19</v>
      </c>
      <c r="J1496" s="11"/>
      <c r="K1496" s="70">
        <v>1</v>
      </c>
      <c r="L1496"/>
      <c r="M1496"/>
      <c r="N1496"/>
      <c r="O1496"/>
      <c r="P1496"/>
      <c r="Q1496"/>
      <c r="R1496"/>
      <c r="S1496"/>
      <c r="T1496"/>
      <c r="U1496"/>
      <c r="V1496"/>
      <c r="W1496"/>
      <c r="X1496"/>
      <c r="Y1496"/>
      <c r="Z1496"/>
      <c r="AA1496"/>
      <c r="AB1496"/>
      <c r="AC1496"/>
      <c r="AD1496"/>
    </row>
    <row r="1497" spans="1:30" s="10" customFormat="1" ht="18.75" customHeight="1">
      <c r="A1497" s="5"/>
      <c r="B1497" s="5"/>
      <c r="C1497" s="18">
        <v>1494</v>
      </c>
      <c r="D1497" s="19" t="s">
        <v>721</v>
      </c>
      <c r="E1497" s="86" t="s">
        <v>722</v>
      </c>
      <c r="F1497" s="86" t="s">
        <v>722</v>
      </c>
      <c r="G1497" s="24" t="str">
        <f t="shared" si="23"/>
        <v>Do</v>
      </c>
      <c r="H1497" s="32" t="s">
        <v>1621</v>
      </c>
      <c r="I1497" s="111">
        <v>0.4</v>
      </c>
      <c r="J1497" s="11"/>
      <c r="K1497" s="70">
        <v>1</v>
      </c>
      <c r="L1497"/>
      <c r="M1497"/>
      <c r="N1497"/>
      <c r="O1497"/>
      <c r="P1497"/>
      <c r="Q1497"/>
      <c r="R1497"/>
      <c r="S1497"/>
      <c r="T1497"/>
      <c r="U1497"/>
      <c r="V1497"/>
      <c r="W1497"/>
      <c r="X1497"/>
      <c r="Y1497"/>
      <c r="Z1497"/>
      <c r="AA1497"/>
      <c r="AB1497"/>
      <c r="AC1497"/>
      <c r="AD1497"/>
    </row>
    <row r="1498" spans="1:30" s="10" customFormat="1" ht="30" customHeight="1">
      <c r="A1498" s="5"/>
      <c r="B1498" s="5"/>
      <c r="C1498" s="18">
        <v>1495</v>
      </c>
      <c r="D1498" s="19" t="s">
        <v>721</v>
      </c>
      <c r="E1498" s="86" t="s">
        <v>722</v>
      </c>
      <c r="F1498" s="86" t="s">
        <v>722</v>
      </c>
      <c r="G1498" s="24" t="str">
        <f t="shared" si="23"/>
        <v>Do</v>
      </c>
      <c r="H1498" s="32" t="s">
        <v>1622</v>
      </c>
      <c r="I1498" s="111">
        <v>0.9</v>
      </c>
      <c r="J1498" s="11"/>
      <c r="K1498" s="70">
        <v>2</v>
      </c>
      <c r="L1498"/>
      <c r="M1498"/>
      <c r="N1498"/>
      <c r="O1498"/>
      <c r="P1498"/>
      <c r="Q1498"/>
      <c r="R1498"/>
      <c r="S1498"/>
      <c r="T1498"/>
      <c r="U1498"/>
      <c r="V1498"/>
      <c r="W1498"/>
      <c r="X1498"/>
      <c r="Y1498"/>
      <c r="Z1498"/>
      <c r="AA1498"/>
      <c r="AB1498"/>
      <c r="AC1498"/>
      <c r="AD1498"/>
    </row>
    <row r="1499" spans="1:30" s="10" customFormat="1" ht="18.75" customHeight="1">
      <c r="A1499" s="5"/>
      <c r="B1499" s="5"/>
      <c r="C1499" s="18">
        <v>1496</v>
      </c>
      <c r="D1499" s="19" t="s">
        <v>721</v>
      </c>
      <c r="E1499" s="86" t="s">
        <v>722</v>
      </c>
      <c r="F1499" s="86" t="s">
        <v>722</v>
      </c>
      <c r="G1499" s="24" t="str">
        <f t="shared" si="23"/>
        <v>Do</v>
      </c>
      <c r="H1499" s="32" t="s">
        <v>1623</v>
      </c>
      <c r="I1499" s="111">
        <v>0.3</v>
      </c>
      <c r="J1499" s="11"/>
      <c r="K1499" s="70">
        <v>2</v>
      </c>
      <c r="L1499"/>
      <c r="M1499"/>
      <c r="N1499"/>
      <c r="O1499"/>
      <c r="P1499"/>
      <c r="Q1499"/>
      <c r="R1499"/>
      <c r="S1499"/>
      <c r="T1499"/>
      <c r="U1499"/>
      <c r="V1499"/>
      <c r="W1499"/>
      <c r="X1499"/>
      <c r="Y1499"/>
      <c r="Z1499"/>
      <c r="AA1499"/>
      <c r="AB1499"/>
      <c r="AC1499"/>
      <c r="AD1499"/>
    </row>
    <row r="1500" spans="1:30" s="10" customFormat="1" ht="18.75" customHeight="1">
      <c r="A1500" s="5"/>
      <c r="B1500" s="5"/>
      <c r="C1500" s="18">
        <v>1497</v>
      </c>
      <c r="D1500" s="19" t="s">
        <v>721</v>
      </c>
      <c r="E1500" s="86" t="s">
        <v>722</v>
      </c>
      <c r="F1500" s="86" t="s">
        <v>722</v>
      </c>
      <c r="G1500" s="24" t="str">
        <f t="shared" si="23"/>
        <v>Do</v>
      </c>
      <c r="H1500" s="32" t="s">
        <v>1624</v>
      </c>
      <c r="I1500" s="111">
        <v>0.6</v>
      </c>
      <c r="J1500" s="11"/>
      <c r="K1500" s="70">
        <v>2</v>
      </c>
      <c r="L1500"/>
      <c r="M1500"/>
      <c r="N1500"/>
      <c r="O1500"/>
      <c r="P1500"/>
      <c r="Q1500"/>
      <c r="R1500"/>
      <c r="S1500"/>
      <c r="T1500"/>
      <c r="U1500"/>
      <c r="V1500"/>
      <c r="W1500"/>
      <c r="X1500"/>
      <c r="Y1500"/>
      <c r="Z1500"/>
      <c r="AA1500"/>
      <c r="AB1500"/>
      <c r="AC1500"/>
      <c r="AD1500"/>
    </row>
    <row r="1501" spans="1:30" s="10" customFormat="1" ht="30" customHeight="1">
      <c r="A1501" s="5"/>
      <c r="B1501" s="5"/>
      <c r="C1501" s="18">
        <v>1498</v>
      </c>
      <c r="D1501" s="19" t="s">
        <v>721</v>
      </c>
      <c r="E1501" s="86" t="s">
        <v>722</v>
      </c>
      <c r="F1501" s="86" t="s">
        <v>722</v>
      </c>
      <c r="G1501" s="24" t="str">
        <f t="shared" si="23"/>
        <v>Do</v>
      </c>
      <c r="H1501" s="32" t="s">
        <v>1625</v>
      </c>
      <c r="I1501" s="111">
        <v>0.4</v>
      </c>
      <c r="J1501" s="11"/>
      <c r="K1501" s="70">
        <v>2</v>
      </c>
      <c r="L1501"/>
      <c r="M1501"/>
      <c r="N1501"/>
      <c r="O1501"/>
      <c r="P1501"/>
      <c r="Q1501"/>
      <c r="R1501"/>
      <c r="S1501"/>
      <c r="T1501"/>
      <c r="U1501"/>
      <c r="V1501"/>
      <c r="W1501"/>
      <c r="X1501"/>
      <c r="Y1501"/>
      <c r="Z1501"/>
      <c r="AA1501"/>
      <c r="AB1501"/>
      <c r="AC1501"/>
      <c r="AD1501"/>
    </row>
    <row r="1502" spans="1:30" s="10" customFormat="1" ht="18.75" customHeight="1">
      <c r="A1502" s="5"/>
      <c r="B1502" s="5"/>
      <c r="C1502" s="18">
        <v>1499</v>
      </c>
      <c r="D1502" s="19" t="s">
        <v>721</v>
      </c>
      <c r="E1502" s="86" t="s">
        <v>722</v>
      </c>
      <c r="F1502" s="86" t="s">
        <v>722</v>
      </c>
      <c r="G1502" s="24" t="str">
        <f t="shared" si="23"/>
        <v>Do</v>
      </c>
      <c r="H1502" s="32" t="s">
        <v>1626</v>
      </c>
      <c r="I1502" s="111">
        <v>0.3</v>
      </c>
      <c r="J1502" s="11"/>
      <c r="K1502" s="70">
        <v>2</v>
      </c>
      <c r="L1502"/>
      <c r="M1502"/>
      <c r="N1502"/>
      <c r="O1502"/>
      <c r="P1502"/>
      <c r="Q1502"/>
      <c r="R1502"/>
      <c r="S1502"/>
      <c r="T1502"/>
      <c r="U1502"/>
      <c r="V1502"/>
      <c r="W1502"/>
      <c r="X1502"/>
      <c r="Y1502"/>
      <c r="Z1502"/>
      <c r="AA1502"/>
      <c r="AB1502"/>
      <c r="AC1502"/>
      <c r="AD1502"/>
    </row>
    <row r="1503" spans="1:30" s="10" customFormat="1" ht="30" customHeight="1">
      <c r="A1503" s="5"/>
      <c r="B1503" s="5"/>
      <c r="C1503" s="18">
        <v>1500</v>
      </c>
      <c r="D1503" s="19" t="s">
        <v>721</v>
      </c>
      <c r="E1503" s="86" t="s">
        <v>722</v>
      </c>
      <c r="F1503" s="86" t="s">
        <v>722</v>
      </c>
      <c r="G1503" s="24" t="str">
        <f t="shared" si="23"/>
        <v>Do</v>
      </c>
      <c r="H1503" s="32" t="s">
        <v>1627</v>
      </c>
      <c r="I1503" s="111">
        <v>0.6</v>
      </c>
      <c r="J1503" s="11"/>
      <c r="K1503" s="70">
        <v>2</v>
      </c>
      <c r="L1503"/>
      <c r="M1503"/>
      <c r="N1503"/>
      <c r="O1503"/>
      <c r="P1503"/>
      <c r="Q1503"/>
      <c r="R1503"/>
      <c r="S1503"/>
      <c r="T1503"/>
      <c r="U1503"/>
      <c r="V1503"/>
      <c r="W1503"/>
      <c r="X1503"/>
      <c r="Y1503"/>
      <c r="Z1503"/>
      <c r="AA1503"/>
      <c r="AB1503"/>
      <c r="AC1503"/>
      <c r="AD1503"/>
    </row>
    <row r="1504" spans="1:30" s="10" customFormat="1" ht="30" customHeight="1">
      <c r="A1504" s="5"/>
      <c r="B1504" s="5"/>
      <c r="C1504" s="18">
        <v>1501</v>
      </c>
      <c r="D1504" s="19" t="s">
        <v>721</v>
      </c>
      <c r="E1504" s="86" t="s">
        <v>722</v>
      </c>
      <c r="F1504" s="86" t="s">
        <v>722</v>
      </c>
      <c r="G1504" s="24" t="str">
        <f t="shared" si="23"/>
        <v>Do</v>
      </c>
      <c r="H1504" s="32" t="s">
        <v>1628</v>
      </c>
      <c r="I1504" s="111">
        <v>0.6</v>
      </c>
      <c r="J1504" s="11"/>
      <c r="K1504" s="70">
        <v>1</v>
      </c>
      <c r="L1504"/>
      <c r="M1504"/>
      <c r="N1504"/>
      <c r="O1504"/>
      <c r="P1504"/>
      <c r="Q1504"/>
      <c r="R1504"/>
      <c r="S1504"/>
      <c r="T1504"/>
      <c r="U1504"/>
      <c r="V1504"/>
      <c r="W1504"/>
      <c r="X1504"/>
      <c r="Y1504"/>
      <c r="Z1504"/>
      <c r="AA1504"/>
      <c r="AB1504"/>
      <c r="AC1504"/>
      <c r="AD1504"/>
    </row>
    <row r="1505" spans="1:30" s="10" customFormat="1" ht="30" customHeight="1">
      <c r="A1505" s="5"/>
      <c r="B1505" s="5"/>
      <c r="C1505" s="18">
        <v>1502</v>
      </c>
      <c r="D1505" s="19" t="s">
        <v>721</v>
      </c>
      <c r="E1505" s="86" t="s">
        <v>722</v>
      </c>
      <c r="F1505" s="86" t="s">
        <v>722</v>
      </c>
      <c r="G1505" s="24" t="str">
        <f t="shared" si="23"/>
        <v>Do</v>
      </c>
      <c r="H1505" s="32" t="s">
        <v>1629</v>
      </c>
      <c r="I1505" s="111">
        <v>0.115</v>
      </c>
      <c r="J1505" s="11"/>
      <c r="K1505" s="70">
        <v>1</v>
      </c>
      <c r="L1505"/>
      <c r="M1505"/>
      <c r="N1505"/>
      <c r="O1505"/>
      <c r="P1505"/>
      <c r="Q1505"/>
      <c r="R1505"/>
      <c r="S1505"/>
      <c r="T1505"/>
      <c r="U1505"/>
      <c r="V1505"/>
      <c r="W1505"/>
      <c r="X1505"/>
      <c r="Y1505"/>
      <c r="Z1505"/>
      <c r="AA1505"/>
      <c r="AB1505"/>
      <c r="AC1505"/>
      <c r="AD1505"/>
    </row>
    <row r="1506" spans="1:30" s="10" customFormat="1" ht="18.75" customHeight="1">
      <c r="A1506" s="5"/>
      <c r="B1506" s="5"/>
      <c r="C1506" s="18">
        <v>1503</v>
      </c>
      <c r="D1506" s="19" t="s">
        <v>721</v>
      </c>
      <c r="E1506" s="86" t="s">
        <v>722</v>
      </c>
      <c r="F1506" s="86" t="s">
        <v>722</v>
      </c>
      <c r="G1506" s="24" t="str">
        <f t="shared" si="23"/>
        <v>Do</v>
      </c>
      <c r="H1506" s="32" t="s">
        <v>1630</v>
      </c>
      <c r="I1506" s="111">
        <v>0.3</v>
      </c>
      <c r="J1506" s="11"/>
      <c r="K1506" s="70">
        <v>1</v>
      </c>
      <c r="L1506"/>
      <c r="M1506"/>
      <c r="N1506"/>
      <c r="O1506"/>
      <c r="P1506"/>
      <c r="Q1506"/>
      <c r="R1506"/>
      <c r="S1506"/>
      <c r="T1506"/>
      <c r="U1506"/>
      <c r="V1506"/>
      <c r="W1506"/>
      <c r="X1506"/>
      <c r="Y1506"/>
      <c r="Z1506"/>
      <c r="AA1506"/>
      <c r="AB1506"/>
      <c r="AC1506"/>
      <c r="AD1506"/>
    </row>
    <row r="1507" spans="1:30" s="10" customFormat="1" ht="30" customHeight="1">
      <c r="A1507" s="5"/>
      <c r="B1507" s="5"/>
      <c r="C1507" s="18">
        <v>1504</v>
      </c>
      <c r="D1507" s="19" t="s">
        <v>159</v>
      </c>
      <c r="E1507" s="67" t="s">
        <v>1631</v>
      </c>
      <c r="F1507" s="67" t="s">
        <v>1632</v>
      </c>
      <c r="G1507" s="24" t="str">
        <f t="shared" si="23"/>
        <v>Rangia Rural Road Division</v>
      </c>
      <c r="H1507" s="60" t="s">
        <v>1633</v>
      </c>
      <c r="I1507" s="61">
        <v>0</v>
      </c>
      <c r="J1507" s="11"/>
      <c r="K1507" s="61">
        <v>1.925</v>
      </c>
      <c r="L1507"/>
      <c r="M1507"/>
      <c r="N1507"/>
      <c r="O1507"/>
      <c r="P1507"/>
      <c r="Q1507"/>
      <c r="R1507"/>
      <c r="S1507"/>
      <c r="T1507"/>
      <c r="U1507"/>
      <c r="V1507"/>
      <c r="W1507"/>
      <c r="X1507"/>
      <c r="Y1507"/>
      <c r="Z1507"/>
      <c r="AA1507"/>
      <c r="AB1507"/>
      <c r="AC1507"/>
      <c r="AD1507"/>
    </row>
    <row r="1508" spans="1:30" s="10" customFormat="1" ht="30" customHeight="1">
      <c r="A1508" s="5"/>
      <c r="B1508" s="5"/>
      <c r="C1508" s="18">
        <v>1505</v>
      </c>
      <c r="D1508" s="19" t="s">
        <v>159</v>
      </c>
      <c r="E1508" s="67" t="s">
        <v>1631</v>
      </c>
      <c r="F1508" s="67" t="s">
        <v>1632</v>
      </c>
      <c r="G1508" s="24" t="str">
        <f t="shared" si="23"/>
        <v>Do</v>
      </c>
      <c r="H1508" s="60" t="s">
        <v>1634</v>
      </c>
      <c r="I1508" s="61">
        <v>0.3</v>
      </c>
      <c r="J1508" s="11"/>
      <c r="K1508" s="61">
        <v>0.39</v>
      </c>
      <c r="L1508"/>
      <c r="M1508"/>
      <c r="N1508"/>
      <c r="O1508"/>
      <c r="P1508"/>
      <c r="Q1508"/>
      <c r="R1508"/>
      <c r="S1508"/>
      <c r="T1508"/>
      <c r="U1508"/>
      <c r="V1508"/>
      <c r="W1508"/>
      <c r="X1508"/>
      <c r="Y1508"/>
      <c r="Z1508"/>
      <c r="AA1508"/>
      <c r="AB1508"/>
      <c r="AC1508"/>
      <c r="AD1508"/>
    </row>
    <row r="1509" spans="1:30" s="10" customFormat="1" ht="30" customHeight="1">
      <c r="A1509" s="5"/>
      <c r="B1509" s="5"/>
      <c r="C1509" s="18">
        <v>1506</v>
      </c>
      <c r="D1509" s="19" t="s">
        <v>159</v>
      </c>
      <c r="E1509" s="67" t="s">
        <v>1631</v>
      </c>
      <c r="F1509" s="67" t="s">
        <v>1632</v>
      </c>
      <c r="G1509" s="24" t="str">
        <f t="shared" si="23"/>
        <v>Do</v>
      </c>
      <c r="H1509" s="60" t="s">
        <v>1635</v>
      </c>
      <c r="I1509" s="61">
        <v>0.6</v>
      </c>
      <c r="J1509" s="11"/>
      <c r="K1509" s="61">
        <v>0.38</v>
      </c>
      <c r="L1509"/>
      <c r="M1509"/>
      <c r="N1509"/>
      <c r="O1509"/>
      <c r="P1509"/>
      <c r="Q1509"/>
      <c r="R1509"/>
      <c r="S1509"/>
      <c r="T1509"/>
      <c r="U1509"/>
      <c r="V1509"/>
      <c r="W1509"/>
      <c r="X1509"/>
      <c r="Y1509"/>
      <c r="Z1509"/>
      <c r="AA1509"/>
      <c r="AB1509"/>
      <c r="AC1509"/>
      <c r="AD1509"/>
    </row>
    <row r="1510" spans="1:30" s="10" customFormat="1" ht="30" customHeight="1">
      <c r="A1510" s="5"/>
      <c r="B1510" s="5"/>
      <c r="C1510" s="18">
        <v>1507</v>
      </c>
      <c r="D1510" s="19" t="s">
        <v>159</v>
      </c>
      <c r="E1510" s="67" t="s">
        <v>1631</v>
      </c>
      <c r="F1510" s="67" t="s">
        <v>1632</v>
      </c>
      <c r="G1510" s="24" t="str">
        <f t="shared" si="23"/>
        <v>Do</v>
      </c>
      <c r="H1510" s="60" t="s">
        <v>1636</v>
      </c>
      <c r="I1510" s="61">
        <v>0.7</v>
      </c>
      <c r="J1510" s="11"/>
      <c r="K1510" s="61">
        <v>0.39</v>
      </c>
      <c r="L1510"/>
      <c r="M1510"/>
      <c r="N1510"/>
      <c r="O1510"/>
      <c r="P1510"/>
      <c r="Q1510"/>
      <c r="R1510"/>
      <c r="S1510"/>
      <c r="T1510"/>
      <c r="U1510"/>
      <c r="V1510"/>
      <c r="W1510"/>
      <c r="X1510"/>
      <c r="Y1510"/>
      <c r="Z1510"/>
      <c r="AA1510"/>
      <c r="AB1510"/>
      <c r="AC1510"/>
      <c r="AD1510"/>
    </row>
    <row r="1511" spans="1:30" s="10" customFormat="1" ht="30" customHeight="1">
      <c r="A1511" s="5"/>
      <c r="B1511" s="5"/>
      <c r="C1511" s="18">
        <v>1508</v>
      </c>
      <c r="D1511" s="19" t="s">
        <v>159</v>
      </c>
      <c r="E1511" s="67" t="s">
        <v>1631</v>
      </c>
      <c r="F1511" s="67" t="s">
        <v>1632</v>
      </c>
      <c r="G1511" s="24" t="str">
        <f t="shared" si="23"/>
        <v>Do</v>
      </c>
      <c r="H1511" s="60" t="s">
        <v>1637</v>
      </c>
      <c r="I1511" s="61">
        <v>0.5</v>
      </c>
      <c r="J1511" s="11"/>
      <c r="K1511" s="61">
        <v>0.39</v>
      </c>
      <c r="L1511"/>
      <c r="M1511"/>
      <c r="N1511"/>
      <c r="O1511"/>
      <c r="P1511"/>
      <c r="Q1511"/>
      <c r="R1511"/>
      <c r="S1511"/>
      <c r="T1511"/>
      <c r="U1511"/>
      <c r="V1511"/>
      <c r="W1511"/>
      <c r="X1511"/>
      <c r="Y1511"/>
      <c r="Z1511"/>
      <c r="AA1511"/>
      <c r="AB1511"/>
      <c r="AC1511"/>
      <c r="AD1511"/>
    </row>
    <row r="1512" spans="1:30" s="10" customFormat="1" ht="30" customHeight="1">
      <c r="A1512" s="5"/>
      <c r="B1512" s="5"/>
      <c r="C1512" s="18">
        <v>1509</v>
      </c>
      <c r="D1512" s="19" t="s">
        <v>159</v>
      </c>
      <c r="E1512" s="67" t="s">
        <v>1631</v>
      </c>
      <c r="F1512" s="67" t="s">
        <v>1632</v>
      </c>
      <c r="G1512" s="24" t="str">
        <f t="shared" si="23"/>
        <v>Do</v>
      </c>
      <c r="H1512" s="60" t="s">
        <v>1638</v>
      </c>
      <c r="I1512" s="61">
        <v>0.5</v>
      </c>
      <c r="J1512" s="11"/>
      <c r="K1512" s="61">
        <v>0.38</v>
      </c>
      <c r="L1512"/>
      <c r="M1512"/>
      <c r="N1512"/>
      <c r="O1512"/>
      <c r="P1512"/>
      <c r="Q1512"/>
      <c r="R1512"/>
      <c r="S1512"/>
      <c r="T1512"/>
      <c r="U1512"/>
      <c r="V1512"/>
      <c r="W1512"/>
      <c r="X1512"/>
      <c r="Y1512"/>
      <c r="Z1512"/>
      <c r="AA1512"/>
      <c r="AB1512"/>
      <c r="AC1512"/>
      <c r="AD1512"/>
    </row>
    <row r="1513" spans="1:30" s="10" customFormat="1" ht="30" customHeight="1">
      <c r="A1513" s="5"/>
      <c r="B1513" s="5"/>
      <c r="C1513" s="18">
        <v>1510</v>
      </c>
      <c r="D1513" s="19" t="s">
        <v>159</v>
      </c>
      <c r="E1513" s="67" t="s">
        <v>1631</v>
      </c>
      <c r="F1513" s="67" t="s">
        <v>1632</v>
      </c>
      <c r="G1513" s="24" t="str">
        <f t="shared" si="23"/>
        <v>Do</v>
      </c>
      <c r="H1513" s="60" t="s">
        <v>1639</v>
      </c>
      <c r="I1513" s="61">
        <v>0.8</v>
      </c>
      <c r="J1513" s="11"/>
      <c r="K1513" s="61">
        <v>1.44</v>
      </c>
      <c r="L1513"/>
      <c r="M1513"/>
      <c r="N1513"/>
      <c r="O1513"/>
      <c r="P1513"/>
      <c r="Q1513"/>
      <c r="R1513"/>
      <c r="S1513"/>
      <c r="T1513"/>
      <c r="U1513"/>
      <c r="V1513"/>
      <c r="W1513"/>
      <c r="X1513"/>
      <c r="Y1513"/>
      <c r="Z1513"/>
      <c r="AA1513"/>
      <c r="AB1513"/>
      <c r="AC1513"/>
      <c r="AD1513"/>
    </row>
    <row r="1514" spans="1:30" s="10" customFormat="1" ht="30" customHeight="1">
      <c r="A1514" s="5"/>
      <c r="B1514" s="5"/>
      <c r="C1514" s="18">
        <v>1511</v>
      </c>
      <c r="D1514" s="19" t="s">
        <v>159</v>
      </c>
      <c r="E1514" s="67" t="s">
        <v>1631</v>
      </c>
      <c r="F1514" s="67" t="s">
        <v>1632</v>
      </c>
      <c r="G1514" s="24" t="str">
        <f t="shared" si="23"/>
        <v>Do</v>
      </c>
      <c r="H1514" s="60" t="s">
        <v>1640</v>
      </c>
      <c r="I1514" s="61">
        <v>0.6</v>
      </c>
      <c r="J1514" s="11"/>
      <c r="K1514" s="61">
        <v>1.42</v>
      </c>
      <c r="L1514"/>
      <c r="M1514"/>
      <c r="N1514"/>
      <c r="O1514"/>
      <c r="P1514"/>
      <c r="Q1514"/>
      <c r="R1514"/>
      <c r="S1514"/>
      <c r="T1514"/>
      <c r="U1514"/>
      <c r="V1514"/>
      <c r="W1514"/>
      <c r="X1514"/>
      <c r="Y1514"/>
      <c r="Z1514"/>
      <c r="AA1514"/>
      <c r="AB1514"/>
      <c r="AC1514"/>
      <c r="AD1514"/>
    </row>
    <row r="1515" spans="1:30" s="10" customFormat="1" ht="30" customHeight="1">
      <c r="A1515" s="5"/>
      <c r="B1515" s="5"/>
      <c r="C1515" s="18">
        <v>1512</v>
      </c>
      <c r="D1515" s="19" t="s">
        <v>159</v>
      </c>
      <c r="E1515" s="67" t="s">
        <v>1631</v>
      </c>
      <c r="F1515" s="67" t="s">
        <v>1632</v>
      </c>
      <c r="G1515" s="24" t="str">
        <f t="shared" si="23"/>
        <v>Do</v>
      </c>
      <c r="H1515" s="60" t="s">
        <v>1641</v>
      </c>
      <c r="I1515" s="61">
        <v>0.7</v>
      </c>
      <c r="J1515" s="11"/>
      <c r="K1515" s="61">
        <v>0.38</v>
      </c>
      <c r="L1515"/>
      <c r="M1515"/>
      <c r="N1515"/>
      <c r="O1515"/>
      <c r="P1515"/>
      <c r="Q1515"/>
      <c r="R1515"/>
      <c r="S1515"/>
      <c r="T1515"/>
      <c r="U1515"/>
      <c r="V1515"/>
      <c r="W1515"/>
      <c r="X1515"/>
      <c r="Y1515"/>
      <c r="Z1515"/>
      <c r="AA1515"/>
      <c r="AB1515"/>
      <c r="AC1515"/>
      <c r="AD1515"/>
    </row>
    <row r="1516" spans="1:30" s="10" customFormat="1" ht="30" customHeight="1">
      <c r="A1516" s="5"/>
      <c r="B1516" s="5"/>
      <c r="C1516" s="18">
        <v>1513</v>
      </c>
      <c r="D1516" s="19" t="s">
        <v>159</v>
      </c>
      <c r="E1516" s="67" t="s">
        <v>1631</v>
      </c>
      <c r="F1516" s="67" t="s">
        <v>1632</v>
      </c>
      <c r="G1516" s="24" t="str">
        <f t="shared" si="23"/>
        <v>Do</v>
      </c>
      <c r="H1516" s="60" t="s">
        <v>1642</v>
      </c>
      <c r="I1516" s="61">
        <v>0.5</v>
      </c>
      <c r="J1516" s="11"/>
      <c r="K1516" s="61">
        <v>0.37</v>
      </c>
      <c r="L1516"/>
      <c r="M1516"/>
      <c r="N1516"/>
      <c r="O1516"/>
      <c r="P1516"/>
      <c r="Q1516"/>
      <c r="R1516"/>
      <c r="S1516"/>
      <c r="T1516"/>
      <c r="U1516"/>
      <c r="V1516"/>
      <c r="W1516"/>
      <c r="X1516"/>
      <c r="Y1516"/>
      <c r="Z1516"/>
      <c r="AA1516"/>
      <c r="AB1516"/>
      <c r="AC1516"/>
      <c r="AD1516"/>
    </row>
    <row r="1517" spans="1:30" s="10" customFormat="1" ht="30" customHeight="1">
      <c r="A1517" s="5"/>
      <c r="B1517" s="5"/>
      <c r="C1517" s="18">
        <v>1514</v>
      </c>
      <c r="D1517" s="19" t="s">
        <v>159</v>
      </c>
      <c r="E1517" s="67" t="s">
        <v>1631</v>
      </c>
      <c r="F1517" s="67" t="s">
        <v>1632</v>
      </c>
      <c r="G1517" s="24" t="str">
        <f t="shared" si="23"/>
        <v>Do</v>
      </c>
      <c r="H1517" s="60" t="s">
        <v>1643</v>
      </c>
      <c r="I1517" s="61">
        <v>0.8</v>
      </c>
      <c r="J1517" s="11"/>
      <c r="K1517" s="61">
        <v>0.39</v>
      </c>
      <c r="L1517"/>
      <c r="M1517"/>
      <c r="N1517"/>
      <c r="O1517"/>
      <c r="P1517"/>
      <c r="Q1517"/>
      <c r="R1517"/>
      <c r="S1517"/>
      <c r="T1517"/>
      <c r="U1517"/>
      <c r="V1517"/>
      <c r="W1517"/>
      <c r="X1517"/>
      <c r="Y1517"/>
      <c r="Z1517"/>
      <c r="AA1517"/>
      <c r="AB1517"/>
      <c r="AC1517"/>
      <c r="AD1517"/>
    </row>
    <row r="1518" spans="1:30" s="10" customFormat="1" ht="30" customHeight="1">
      <c r="A1518" s="5"/>
      <c r="B1518" s="5"/>
      <c r="C1518" s="18">
        <v>1515</v>
      </c>
      <c r="D1518" s="19" t="s">
        <v>159</v>
      </c>
      <c r="E1518" s="67" t="s">
        <v>1631</v>
      </c>
      <c r="F1518" s="67" t="s">
        <v>1632</v>
      </c>
      <c r="G1518" s="24" t="str">
        <f t="shared" si="23"/>
        <v>Do</v>
      </c>
      <c r="H1518" s="60" t="s">
        <v>1644</v>
      </c>
      <c r="I1518" s="61">
        <v>0.7</v>
      </c>
      <c r="J1518" s="11"/>
      <c r="K1518" s="61">
        <v>0.4</v>
      </c>
      <c r="L1518"/>
      <c r="M1518"/>
      <c r="N1518"/>
      <c r="O1518"/>
      <c r="P1518"/>
      <c r="Q1518"/>
      <c r="R1518"/>
      <c r="S1518"/>
      <c r="T1518"/>
      <c r="U1518"/>
      <c r="V1518"/>
      <c r="W1518"/>
      <c r="X1518"/>
      <c r="Y1518"/>
      <c r="Z1518"/>
      <c r="AA1518"/>
      <c r="AB1518"/>
      <c r="AC1518"/>
      <c r="AD1518"/>
    </row>
    <row r="1519" spans="1:30" s="10" customFormat="1" ht="30" customHeight="1">
      <c r="A1519" s="5"/>
      <c r="B1519" s="5"/>
      <c r="C1519" s="18">
        <v>1516</v>
      </c>
      <c r="D1519" s="19" t="s">
        <v>159</v>
      </c>
      <c r="E1519" s="67" t="s">
        <v>1631</v>
      </c>
      <c r="F1519" s="67" t="s">
        <v>1632</v>
      </c>
      <c r="G1519" s="24" t="str">
        <f t="shared" si="23"/>
        <v>Do</v>
      </c>
      <c r="H1519" s="60" t="s">
        <v>1645</v>
      </c>
      <c r="I1519" s="61">
        <v>0.9</v>
      </c>
      <c r="J1519" s="11"/>
      <c r="K1519" s="61">
        <v>0.4</v>
      </c>
      <c r="L1519"/>
      <c r="M1519"/>
      <c r="N1519"/>
      <c r="O1519"/>
      <c r="P1519"/>
      <c r="Q1519"/>
      <c r="R1519"/>
      <c r="S1519"/>
      <c r="T1519"/>
      <c r="U1519"/>
      <c r="V1519"/>
      <c r="W1519"/>
      <c r="X1519"/>
      <c r="Y1519"/>
      <c r="Z1519"/>
      <c r="AA1519"/>
      <c r="AB1519"/>
      <c r="AC1519"/>
      <c r="AD1519"/>
    </row>
    <row r="1520" spans="1:30" s="10" customFormat="1" ht="30" customHeight="1">
      <c r="A1520" s="5"/>
      <c r="B1520" s="5"/>
      <c r="C1520" s="18">
        <v>1517</v>
      </c>
      <c r="D1520" s="19" t="s">
        <v>159</v>
      </c>
      <c r="E1520" s="67" t="s">
        <v>1631</v>
      </c>
      <c r="F1520" s="67" t="s">
        <v>1632</v>
      </c>
      <c r="G1520" s="24" t="str">
        <f t="shared" si="23"/>
        <v>Do</v>
      </c>
      <c r="H1520" s="60" t="s">
        <v>1646</v>
      </c>
      <c r="I1520" s="61">
        <v>0.75</v>
      </c>
      <c r="J1520" s="11"/>
      <c r="K1520" s="61">
        <v>0.37</v>
      </c>
      <c r="L1520"/>
      <c r="M1520"/>
      <c r="N1520"/>
      <c r="O1520"/>
      <c r="P1520"/>
      <c r="Q1520"/>
      <c r="R1520"/>
      <c r="S1520"/>
      <c r="T1520"/>
      <c r="U1520"/>
      <c r="V1520"/>
      <c r="W1520"/>
      <c r="X1520"/>
      <c r="Y1520"/>
      <c r="Z1520"/>
      <c r="AA1520"/>
      <c r="AB1520"/>
      <c r="AC1520"/>
      <c r="AD1520"/>
    </row>
    <row r="1521" spans="1:30" s="10" customFormat="1" ht="30" customHeight="1">
      <c r="A1521" s="5"/>
      <c r="B1521" s="5"/>
      <c r="C1521" s="18">
        <v>1518</v>
      </c>
      <c r="D1521" s="19" t="s">
        <v>159</v>
      </c>
      <c r="E1521" s="67" t="s">
        <v>1631</v>
      </c>
      <c r="F1521" s="67" t="s">
        <v>1632</v>
      </c>
      <c r="G1521" s="24" t="str">
        <f t="shared" si="23"/>
        <v>Do</v>
      </c>
      <c r="H1521" s="60" t="s">
        <v>1647</v>
      </c>
      <c r="I1521" s="61">
        <v>0.8</v>
      </c>
      <c r="J1521" s="11"/>
      <c r="K1521" s="61">
        <v>0.38</v>
      </c>
      <c r="L1521"/>
      <c r="M1521"/>
      <c r="N1521"/>
      <c r="O1521"/>
      <c r="P1521"/>
      <c r="Q1521"/>
      <c r="R1521"/>
      <c r="S1521"/>
      <c r="T1521"/>
      <c r="U1521"/>
      <c r="V1521"/>
      <c r="W1521"/>
      <c r="X1521"/>
      <c r="Y1521"/>
      <c r="Z1521"/>
      <c r="AA1521"/>
      <c r="AB1521"/>
      <c r="AC1521"/>
      <c r="AD1521"/>
    </row>
    <row r="1522" spans="1:30" s="10" customFormat="1" ht="30" customHeight="1">
      <c r="A1522" s="5"/>
      <c r="B1522" s="5"/>
      <c r="C1522" s="18">
        <v>1519</v>
      </c>
      <c r="D1522" s="19" t="s">
        <v>159</v>
      </c>
      <c r="E1522" s="67" t="s">
        <v>1631</v>
      </c>
      <c r="F1522" s="67" t="s">
        <v>1632</v>
      </c>
      <c r="G1522" s="24" t="str">
        <f t="shared" si="23"/>
        <v>Do</v>
      </c>
      <c r="H1522" s="60" t="s">
        <v>1648</v>
      </c>
      <c r="I1522" s="61">
        <v>0.2</v>
      </c>
      <c r="J1522" s="11"/>
      <c r="K1522" s="61">
        <v>0.45</v>
      </c>
      <c r="L1522"/>
      <c r="M1522"/>
      <c r="N1522"/>
      <c r="O1522"/>
      <c r="P1522"/>
      <c r="Q1522"/>
      <c r="R1522"/>
      <c r="S1522"/>
      <c r="T1522"/>
      <c r="U1522"/>
      <c r="V1522"/>
      <c r="W1522"/>
      <c r="X1522"/>
      <c r="Y1522"/>
      <c r="Z1522"/>
      <c r="AA1522"/>
      <c r="AB1522"/>
      <c r="AC1522"/>
      <c r="AD1522"/>
    </row>
    <row r="1523" spans="1:30" s="10" customFormat="1" ht="30" customHeight="1">
      <c r="A1523" s="5"/>
      <c r="B1523" s="5"/>
      <c r="C1523" s="18">
        <v>1520</v>
      </c>
      <c r="D1523" s="19" t="s">
        <v>159</v>
      </c>
      <c r="E1523" s="67" t="s">
        <v>1631</v>
      </c>
      <c r="F1523" s="67" t="s">
        <v>1632</v>
      </c>
      <c r="G1523" s="24" t="str">
        <f t="shared" si="23"/>
        <v>Do</v>
      </c>
      <c r="H1523" s="60" t="s">
        <v>1649</v>
      </c>
      <c r="I1523" s="61">
        <v>0.9</v>
      </c>
      <c r="J1523" s="11"/>
      <c r="K1523" s="61">
        <v>0.77</v>
      </c>
      <c r="L1523"/>
      <c r="M1523"/>
      <c r="N1523"/>
      <c r="O1523"/>
      <c r="P1523"/>
      <c r="Q1523"/>
      <c r="R1523"/>
      <c r="S1523"/>
      <c r="T1523"/>
      <c r="U1523"/>
      <c r="V1523"/>
      <c r="W1523"/>
      <c r="X1523"/>
      <c r="Y1523"/>
      <c r="Z1523"/>
      <c r="AA1523"/>
      <c r="AB1523"/>
      <c r="AC1523"/>
      <c r="AD1523"/>
    </row>
    <row r="1524" spans="1:30" s="10" customFormat="1" ht="30" customHeight="1">
      <c r="A1524" s="5"/>
      <c r="B1524" s="5"/>
      <c r="C1524" s="18">
        <v>1521</v>
      </c>
      <c r="D1524" s="19" t="s">
        <v>159</v>
      </c>
      <c r="E1524" s="67" t="s">
        <v>1631</v>
      </c>
      <c r="F1524" s="67" t="s">
        <v>1632</v>
      </c>
      <c r="G1524" s="24" t="str">
        <f t="shared" si="23"/>
        <v>Do</v>
      </c>
      <c r="H1524" s="60" t="s">
        <v>1650</v>
      </c>
      <c r="I1524" s="61">
        <v>0.5</v>
      </c>
      <c r="J1524" s="11"/>
      <c r="K1524" s="61">
        <v>0.36326999999999998</v>
      </c>
      <c r="L1524"/>
      <c r="M1524"/>
      <c r="N1524"/>
      <c r="O1524"/>
      <c r="P1524"/>
      <c r="Q1524"/>
      <c r="R1524"/>
      <c r="S1524"/>
      <c r="T1524"/>
      <c r="U1524"/>
      <c r="V1524"/>
      <c r="W1524"/>
      <c r="X1524"/>
      <c r="Y1524"/>
      <c r="Z1524"/>
      <c r="AA1524"/>
      <c r="AB1524"/>
      <c r="AC1524"/>
      <c r="AD1524"/>
    </row>
    <row r="1525" spans="1:30" s="10" customFormat="1" ht="45" customHeight="1">
      <c r="A1525" s="5"/>
      <c r="B1525" s="5"/>
      <c r="C1525" s="18">
        <v>1522</v>
      </c>
      <c r="D1525" s="19" t="s">
        <v>159</v>
      </c>
      <c r="E1525" s="67" t="s">
        <v>1631</v>
      </c>
      <c r="F1525" s="67" t="s">
        <v>1632</v>
      </c>
      <c r="G1525" s="24" t="str">
        <f t="shared" si="23"/>
        <v>Do</v>
      </c>
      <c r="H1525" s="60" t="s">
        <v>1651</v>
      </c>
      <c r="I1525" s="61">
        <v>0.4</v>
      </c>
      <c r="J1525" s="11"/>
      <c r="K1525" s="61">
        <v>0.45377000000000001</v>
      </c>
      <c r="L1525"/>
      <c r="M1525"/>
      <c r="N1525"/>
      <c r="O1525"/>
      <c r="P1525"/>
      <c r="Q1525"/>
      <c r="R1525"/>
      <c r="S1525"/>
      <c r="T1525"/>
      <c r="U1525"/>
      <c r="V1525"/>
      <c r="W1525"/>
      <c r="X1525"/>
      <c r="Y1525"/>
      <c r="Z1525"/>
      <c r="AA1525"/>
      <c r="AB1525"/>
      <c r="AC1525"/>
      <c r="AD1525"/>
    </row>
    <row r="1526" spans="1:30" s="10" customFormat="1" ht="30" customHeight="1">
      <c r="A1526" s="5"/>
      <c r="B1526" s="5"/>
      <c r="C1526" s="18">
        <v>1523</v>
      </c>
      <c r="D1526" s="19" t="s">
        <v>159</v>
      </c>
      <c r="E1526" s="67" t="s">
        <v>1631</v>
      </c>
      <c r="F1526" s="67" t="s">
        <v>1632</v>
      </c>
      <c r="G1526" s="24" t="str">
        <f t="shared" si="23"/>
        <v>Do</v>
      </c>
      <c r="H1526" s="60" t="s">
        <v>1652</v>
      </c>
      <c r="I1526" s="61">
        <v>0.6</v>
      </c>
      <c r="J1526" s="11"/>
      <c r="K1526" s="61">
        <v>0.49</v>
      </c>
      <c r="L1526"/>
      <c r="M1526"/>
      <c r="N1526"/>
      <c r="O1526"/>
      <c r="P1526"/>
      <c r="Q1526"/>
      <c r="R1526"/>
      <c r="S1526"/>
      <c r="T1526"/>
      <c r="U1526"/>
      <c r="V1526"/>
      <c r="W1526"/>
      <c r="X1526"/>
      <c r="Y1526"/>
      <c r="Z1526"/>
      <c r="AA1526"/>
      <c r="AB1526"/>
      <c r="AC1526"/>
      <c r="AD1526"/>
    </row>
    <row r="1527" spans="1:30" s="10" customFormat="1" ht="30" customHeight="1">
      <c r="A1527" s="5"/>
      <c r="B1527" s="5"/>
      <c r="C1527" s="18">
        <v>1524</v>
      </c>
      <c r="D1527" s="19" t="s">
        <v>159</v>
      </c>
      <c r="E1527" s="67" t="s">
        <v>1631</v>
      </c>
      <c r="F1527" s="67" t="s">
        <v>1632</v>
      </c>
      <c r="G1527" s="24" t="str">
        <f t="shared" si="23"/>
        <v>Do</v>
      </c>
      <c r="H1527" s="60" t="s">
        <v>1653</v>
      </c>
      <c r="I1527" s="61">
        <v>0.7</v>
      </c>
      <c r="J1527" s="11"/>
      <c r="K1527" s="61">
        <v>0.49</v>
      </c>
      <c r="L1527"/>
      <c r="M1527"/>
      <c r="N1527"/>
      <c r="O1527"/>
      <c r="P1527"/>
      <c r="Q1527"/>
      <c r="R1527"/>
      <c r="S1527"/>
      <c r="T1527"/>
      <c r="U1527"/>
      <c r="V1527"/>
      <c r="W1527"/>
      <c r="X1527"/>
      <c r="Y1527"/>
      <c r="Z1527"/>
      <c r="AA1527"/>
      <c r="AB1527"/>
      <c r="AC1527"/>
      <c r="AD1527"/>
    </row>
    <row r="1528" spans="1:30" s="10" customFormat="1" ht="30" customHeight="1">
      <c r="A1528" s="5"/>
      <c r="B1528" s="5"/>
      <c r="C1528" s="18">
        <v>1525</v>
      </c>
      <c r="D1528" s="19" t="s">
        <v>159</v>
      </c>
      <c r="E1528" s="67" t="s">
        <v>1631</v>
      </c>
      <c r="F1528" s="67" t="s">
        <v>1632</v>
      </c>
      <c r="G1528" s="24" t="str">
        <f t="shared" si="23"/>
        <v>Do</v>
      </c>
      <c r="H1528" s="60" t="s">
        <v>1654</v>
      </c>
      <c r="I1528" s="61">
        <v>0.25</v>
      </c>
      <c r="J1528" s="11"/>
      <c r="K1528" s="61">
        <v>0.75</v>
      </c>
      <c r="L1528"/>
      <c r="M1528"/>
      <c r="N1528"/>
      <c r="O1528"/>
      <c r="P1528"/>
      <c r="Q1528"/>
      <c r="R1528"/>
      <c r="S1528"/>
      <c r="T1528"/>
      <c r="U1528"/>
      <c r="V1528"/>
      <c r="W1528"/>
      <c r="X1528"/>
      <c r="Y1528"/>
      <c r="Z1528"/>
      <c r="AA1528"/>
      <c r="AB1528"/>
      <c r="AC1528"/>
      <c r="AD1528"/>
    </row>
    <row r="1529" spans="1:30" s="10" customFormat="1" ht="30" customHeight="1">
      <c r="A1529" s="5"/>
      <c r="B1529" s="5"/>
      <c r="C1529" s="18">
        <v>1526</v>
      </c>
      <c r="D1529" s="19" t="s">
        <v>159</v>
      </c>
      <c r="E1529" s="67" t="s">
        <v>1631</v>
      </c>
      <c r="F1529" s="67" t="s">
        <v>1632</v>
      </c>
      <c r="G1529" s="24" t="str">
        <f t="shared" si="23"/>
        <v>Do</v>
      </c>
      <c r="H1529" s="60" t="s">
        <v>1655</v>
      </c>
      <c r="I1529" s="61">
        <v>0.35</v>
      </c>
      <c r="J1529" s="11"/>
      <c r="K1529" s="61">
        <v>0.75</v>
      </c>
      <c r="L1529"/>
      <c r="M1529"/>
      <c r="N1529"/>
      <c r="O1529"/>
      <c r="P1529"/>
      <c r="Q1529"/>
      <c r="R1529"/>
      <c r="S1529"/>
      <c r="T1529"/>
      <c r="U1529"/>
      <c r="V1529"/>
      <c r="W1529"/>
      <c r="X1529"/>
      <c r="Y1529"/>
      <c r="Z1529"/>
      <c r="AA1529"/>
      <c r="AB1529"/>
      <c r="AC1529"/>
      <c r="AD1529"/>
    </row>
    <row r="1530" spans="1:30" s="10" customFormat="1" ht="30" customHeight="1">
      <c r="A1530" s="5"/>
      <c r="B1530" s="5"/>
      <c r="C1530" s="18">
        <v>1527</v>
      </c>
      <c r="D1530" s="19" t="s">
        <v>159</v>
      </c>
      <c r="E1530" s="67" t="s">
        <v>1631</v>
      </c>
      <c r="F1530" s="67" t="s">
        <v>1632</v>
      </c>
      <c r="G1530" s="24" t="str">
        <f t="shared" si="23"/>
        <v>Do</v>
      </c>
      <c r="H1530" s="60" t="s">
        <v>1656</v>
      </c>
      <c r="I1530" s="61">
        <v>1</v>
      </c>
      <c r="J1530" s="11"/>
      <c r="K1530" s="61">
        <v>0.5</v>
      </c>
      <c r="L1530"/>
      <c r="M1530"/>
      <c r="N1530"/>
      <c r="O1530"/>
      <c r="P1530"/>
      <c r="Q1530"/>
      <c r="R1530"/>
      <c r="S1530"/>
      <c r="T1530"/>
      <c r="U1530"/>
      <c r="V1530"/>
      <c r="W1530"/>
      <c r="X1530"/>
      <c r="Y1530"/>
      <c r="Z1530"/>
      <c r="AA1530"/>
      <c r="AB1530"/>
      <c r="AC1530"/>
      <c r="AD1530"/>
    </row>
    <row r="1531" spans="1:30" s="10" customFormat="1" ht="30" customHeight="1">
      <c r="A1531" s="5"/>
      <c r="B1531" s="5"/>
      <c r="C1531" s="18">
        <v>1528</v>
      </c>
      <c r="D1531" s="19" t="s">
        <v>159</v>
      </c>
      <c r="E1531" s="67" t="s">
        <v>1631</v>
      </c>
      <c r="F1531" s="67" t="s">
        <v>1632</v>
      </c>
      <c r="G1531" s="24" t="str">
        <f t="shared" si="23"/>
        <v>Do</v>
      </c>
      <c r="H1531" s="60" t="s">
        <v>1657</v>
      </c>
      <c r="I1531" s="61">
        <v>0.5</v>
      </c>
      <c r="J1531" s="11"/>
      <c r="K1531" s="61">
        <v>0.3</v>
      </c>
      <c r="L1531"/>
      <c r="M1531"/>
      <c r="N1531"/>
      <c r="O1531"/>
      <c r="P1531"/>
      <c r="Q1531"/>
      <c r="R1531"/>
      <c r="S1531"/>
      <c r="T1531"/>
      <c r="U1531"/>
      <c r="V1531"/>
      <c r="W1531"/>
      <c r="X1531"/>
      <c r="Y1531"/>
      <c r="Z1531"/>
      <c r="AA1531"/>
      <c r="AB1531"/>
      <c r="AC1531"/>
      <c r="AD1531"/>
    </row>
    <row r="1532" spans="1:30" s="10" customFormat="1" ht="30" customHeight="1">
      <c r="A1532" s="5"/>
      <c r="B1532" s="5"/>
      <c r="C1532" s="18">
        <v>1529</v>
      </c>
      <c r="D1532" s="19" t="s">
        <v>159</v>
      </c>
      <c r="E1532" s="67" t="s">
        <v>1631</v>
      </c>
      <c r="F1532" s="67" t="s">
        <v>1632</v>
      </c>
      <c r="G1532" s="24" t="str">
        <f t="shared" si="23"/>
        <v>Do</v>
      </c>
      <c r="H1532" s="60" t="s">
        <v>1658</v>
      </c>
      <c r="I1532" s="61">
        <v>0.6</v>
      </c>
      <c r="J1532" s="11"/>
      <c r="K1532" s="61">
        <v>0.4</v>
      </c>
      <c r="L1532"/>
      <c r="M1532"/>
      <c r="N1532"/>
      <c r="O1532"/>
      <c r="P1532"/>
      <c r="Q1532"/>
      <c r="R1532"/>
      <c r="S1532"/>
      <c r="T1532"/>
      <c r="U1532"/>
      <c r="V1532"/>
      <c r="W1532"/>
      <c r="X1532"/>
      <c r="Y1532"/>
      <c r="Z1532"/>
      <c r="AA1532"/>
      <c r="AB1532"/>
      <c r="AC1532"/>
      <c r="AD1532"/>
    </row>
    <row r="1533" spans="1:30" s="10" customFormat="1" ht="30" customHeight="1">
      <c r="A1533" s="5"/>
      <c r="B1533" s="5"/>
      <c r="C1533" s="18">
        <v>1530</v>
      </c>
      <c r="D1533" s="19" t="s">
        <v>159</v>
      </c>
      <c r="E1533" s="67" t="s">
        <v>1631</v>
      </c>
      <c r="F1533" s="67" t="s">
        <v>1632</v>
      </c>
      <c r="G1533" s="24" t="str">
        <f t="shared" si="23"/>
        <v>Do</v>
      </c>
      <c r="H1533" s="60" t="s">
        <v>1659</v>
      </c>
      <c r="I1533" s="61">
        <v>0.5</v>
      </c>
      <c r="J1533" s="11"/>
      <c r="K1533" s="61">
        <v>0.3</v>
      </c>
      <c r="L1533"/>
      <c r="M1533"/>
      <c r="N1533"/>
      <c r="O1533"/>
      <c r="P1533"/>
      <c r="Q1533"/>
      <c r="R1533"/>
      <c r="S1533"/>
      <c r="T1533"/>
      <c r="U1533"/>
      <c r="V1533"/>
      <c r="W1533"/>
      <c r="X1533"/>
      <c r="Y1533"/>
      <c r="Z1533"/>
      <c r="AA1533"/>
      <c r="AB1533"/>
      <c r="AC1533"/>
      <c r="AD1533"/>
    </row>
    <row r="1534" spans="1:30" s="10" customFormat="1" ht="30" customHeight="1">
      <c r="A1534" s="5"/>
      <c r="B1534" s="5"/>
      <c r="C1534" s="18">
        <v>1531</v>
      </c>
      <c r="D1534" s="19" t="s">
        <v>159</v>
      </c>
      <c r="E1534" s="67" t="s">
        <v>1631</v>
      </c>
      <c r="F1534" s="67" t="s">
        <v>1632</v>
      </c>
      <c r="G1534" s="24" t="str">
        <f t="shared" si="23"/>
        <v>Do</v>
      </c>
      <c r="H1534" s="60" t="s">
        <v>1660</v>
      </c>
      <c r="I1534" s="61">
        <v>0.5</v>
      </c>
      <c r="J1534" s="11"/>
      <c r="K1534" s="61">
        <v>0.3</v>
      </c>
      <c r="L1534"/>
      <c r="M1534"/>
      <c r="N1534"/>
      <c r="O1534"/>
      <c r="P1534"/>
      <c r="Q1534"/>
      <c r="R1534"/>
      <c r="S1534"/>
      <c r="T1534"/>
      <c r="U1534"/>
      <c r="V1534"/>
      <c r="W1534"/>
      <c r="X1534"/>
      <c r="Y1534"/>
      <c r="Z1534"/>
      <c r="AA1534"/>
      <c r="AB1534"/>
      <c r="AC1534"/>
      <c r="AD1534"/>
    </row>
    <row r="1535" spans="1:30" s="10" customFormat="1" ht="30" customHeight="1">
      <c r="A1535" s="5"/>
      <c r="B1535" s="5"/>
      <c r="C1535" s="18">
        <v>1532</v>
      </c>
      <c r="D1535" s="19" t="s">
        <v>159</v>
      </c>
      <c r="E1535" s="67" t="s">
        <v>1631</v>
      </c>
      <c r="F1535" s="67" t="s">
        <v>1632</v>
      </c>
      <c r="G1535" s="24" t="str">
        <f t="shared" si="23"/>
        <v>Do</v>
      </c>
      <c r="H1535" s="60" t="s">
        <v>1661</v>
      </c>
      <c r="I1535" s="61">
        <v>0.6</v>
      </c>
      <c r="J1535" s="11"/>
      <c r="K1535" s="61">
        <v>0.3</v>
      </c>
      <c r="L1535"/>
      <c r="M1535"/>
      <c r="N1535"/>
      <c r="O1535"/>
      <c r="P1535"/>
      <c r="Q1535"/>
      <c r="R1535"/>
      <c r="S1535"/>
      <c r="T1535"/>
      <c r="U1535"/>
      <c r="V1535"/>
      <c r="W1535"/>
      <c r="X1535"/>
      <c r="Y1535"/>
      <c r="Z1535"/>
      <c r="AA1535"/>
      <c r="AB1535"/>
      <c r="AC1535"/>
      <c r="AD1535"/>
    </row>
    <row r="1536" spans="1:30" s="10" customFormat="1" ht="30" customHeight="1">
      <c r="A1536" s="5"/>
      <c r="B1536" s="5"/>
      <c r="C1536" s="18">
        <v>1533</v>
      </c>
      <c r="D1536" s="19" t="s">
        <v>60</v>
      </c>
      <c r="E1536" s="20" t="s">
        <v>61</v>
      </c>
      <c r="F1536" s="20" t="s">
        <v>61</v>
      </c>
      <c r="G1536" s="24" t="str">
        <f t="shared" si="23"/>
        <v>Dibrugarh Rural Rd Divn</v>
      </c>
      <c r="H1536" s="60" t="s">
        <v>1662</v>
      </c>
      <c r="I1536" s="61">
        <v>5.4</v>
      </c>
      <c r="J1536" s="11"/>
      <c r="K1536" s="61">
        <v>6.88</v>
      </c>
      <c r="L1536"/>
      <c r="M1536"/>
      <c r="N1536"/>
      <c r="O1536"/>
      <c r="P1536"/>
      <c r="Q1536"/>
      <c r="R1536"/>
      <c r="S1536"/>
      <c r="T1536"/>
      <c r="U1536"/>
      <c r="V1536"/>
      <c r="W1536"/>
      <c r="X1536"/>
      <c r="Y1536"/>
      <c r="Z1536"/>
      <c r="AA1536"/>
      <c r="AB1536"/>
      <c r="AC1536"/>
      <c r="AD1536"/>
    </row>
    <row r="1537" spans="1:30" s="10" customFormat="1" ht="30" customHeight="1">
      <c r="A1537" s="5"/>
      <c r="B1537" s="5"/>
      <c r="C1537" s="18">
        <v>1534</v>
      </c>
      <c r="D1537" s="19" t="s">
        <v>33</v>
      </c>
      <c r="E1537" s="67" t="s">
        <v>1663</v>
      </c>
      <c r="F1537" s="67" t="s">
        <v>1663</v>
      </c>
      <c r="G1537" s="24" t="str">
        <f t="shared" si="23"/>
        <v>Nalbari SR Div</v>
      </c>
      <c r="H1537" s="60" t="s">
        <v>1664</v>
      </c>
      <c r="I1537" s="61">
        <v>0.374</v>
      </c>
      <c r="J1537" s="11"/>
      <c r="K1537" s="61">
        <v>3.02</v>
      </c>
      <c r="L1537"/>
      <c r="M1537"/>
      <c r="N1537"/>
      <c r="O1537"/>
      <c r="P1537"/>
      <c r="Q1537"/>
      <c r="R1537"/>
      <c r="S1537"/>
      <c r="T1537"/>
      <c r="U1537"/>
      <c r="V1537"/>
      <c r="W1537"/>
      <c r="X1537"/>
      <c r="Y1537"/>
      <c r="Z1537"/>
      <c r="AA1537"/>
      <c r="AB1537"/>
      <c r="AC1537"/>
      <c r="AD1537"/>
    </row>
    <row r="1538" spans="1:30" s="10" customFormat="1" ht="18.75" customHeight="1">
      <c r="A1538" s="5"/>
      <c r="B1538" s="5"/>
      <c r="C1538" s="18">
        <v>1535</v>
      </c>
      <c r="D1538" s="19" t="s">
        <v>33</v>
      </c>
      <c r="E1538" s="67" t="s">
        <v>1663</v>
      </c>
      <c r="F1538" s="67" t="s">
        <v>1663</v>
      </c>
      <c r="G1538" s="24" t="str">
        <f t="shared" si="23"/>
        <v>Do</v>
      </c>
      <c r="H1538" s="60" t="s">
        <v>1665</v>
      </c>
      <c r="I1538" s="61">
        <v>3</v>
      </c>
      <c r="J1538" s="11"/>
      <c r="K1538" s="61">
        <v>1.18</v>
      </c>
      <c r="L1538"/>
      <c r="M1538"/>
      <c r="N1538"/>
      <c r="O1538"/>
      <c r="P1538"/>
      <c r="Q1538"/>
      <c r="R1538"/>
      <c r="S1538"/>
      <c r="T1538"/>
      <c r="U1538"/>
      <c r="V1538"/>
      <c r="W1538"/>
      <c r="X1538"/>
      <c r="Y1538"/>
      <c r="Z1538"/>
      <c r="AA1538"/>
      <c r="AB1538"/>
      <c r="AC1538"/>
      <c r="AD1538"/>
    </row>
    <row r="1539" spans="1:30" s="10" customFormat="1" ht="18.75" customHeight="1">
      <c r="A1539" s="5"/>
      <c r="B1539" s="5"/>
      <c r="C1539" s="18">
        <v>1536</v>
      </c>
      <c r="D1539" s="19" t="s">
        <v>33</v>
      </c>
      <c r="E1539" s="67" t="s">
        <v>1663</v>
      </c>
      <c r="F1539" s="67" t="s">
        <v>1663</v>
      </c>
      <c r="G1539" s="24" t="str">
        <f t="shared" si="23"/>
        <v>Do</v>
      </c>
      <c r="H1539" s="60" t="s">
        <v>1666</v>
      </c>
      <c r="I1539" s="61">
        <v>0.35</v>
      </c>
      <c r="J1539" s="11"/>
      <c r="K1539" s="61">
        <v>2.9830000000000001</v>
      </c>
      <c r="L1539"/>
      <c r="M1539"/>
      <c r="N1539"/>
      <c r="O1539"/>
      <c r="P1539"/>
      <c r="Q1539"/>
      <c r="R1539"/>
      <c r="S1539"/>
      <c r="T1539"/>
      <c r="U1539"/>
      <c r="V1539"/>
      <c r="W1539"/>
      <c r="X1539"/>
      <c r="Y1539"/>
      <c r="Z1539"/>
      <c r="AA1539"/>
      <c r="AB1539"/>
      <c r="AC1539"/>
      <c r="AD1539"/>
    </row>
    <row r="1540" spans="1:30" s="10" customFormat="1" ht="18.75" customHeight="1">
      <c r="A1540" s="5"/>
      <c r="B1540" s="5"/>
      <c r="C1540" s="18">
        <v>1537</v>
      </c>
      <c r="D1540" s="19" t="s">
        <v>33</v>
      </c>
      <c r="E1540" s="67" t="s">
        <v>1663</v>
      </c>
      <c r="F1540" s="67" t="s">
        <v>1663</v>
      </c>
      <c r="G1540" s="24" t="str">
        <f t="shared" si="23"/>
        <v>Do</v>
      </c>
      <c r="H1540" s="60" t="s">
        <v>1667</v>
      </c>
      <c r="I1540" s="61">
        <v>0.85</v>
      </c>
      <c r="J1540" s="11"/>
      <c r="K1540" s="61">
        <v>1.1399999999999999</v>
      </c>
      <c r="L1540"/>
      <c r="M1540"/>
      <c r="N1540"/>
      <c r="O1540"/>
      <c r="P1540"/>
      <c r="Q1540"/>
      <c r="R1540"/>
      <c r="S1540"/>
      <c r="T1540"/>
      <c r="U1540"/>
      <c r="V1540"/>
      <c r="W1540"/>
      <c r="X1540"/>
      <c r="Y1540"/>
      <c r="Z1540"/>
      <c r="AA1540"/>
      <c r="AB1540"/>
      <c r="AC1540"/>
      <c r="AD1540"/>
    </row>
    <row r="1541" spans="1:30" s="10" customFormat="1" ht="45" customHeight="1">
      <c r="A1541" s="5"/>
      <c r="B1541" s="5"/>
      <c r="C1541" s="18">
        <v>1538</v>
      </c>
      <c r="D1541" s="19" t="s">
        <v>33</v>
      </c>
      <c r="E1541" s="67" t="s">
        <v>1663</v>
      </c>
      <c r="F1541" s="67" t="s">
        <v>1663</v>
      </c>
      <c r="G1541" s="24" t="str">
        <f t="shared" si="23"/>
        <v>Do</v>
      </c>
      <c r="H1541" s="60" t="s">
        <v>1668</v>
      </c>
      <c r="I1541" s="61">
        <v>1</v>
      </c>
      <c r="J1541" s="11"/>
      <c r="K1541" s="61">
        <v>1.1759999999999999</v>
      </c>
      <c r="L1541"/>
      <c r="M1541"/>
      <c r="N1541"/>
      <c r="O1541"/>
      <c r="P1541"/>
      <c r="Q1541"/>
      <c r="R1541"/>
      <c r="S1541"/>
      <c r="T1541"/>
      <c r="U1541"/>
      <c r="V1541"/>
      <c r="W1541"/>
      <c r="X1541"/>
      <c r="Y1541"/>
      <c r="Z1541"/>
      <c r="AA1541"/>
      <c r="AB1541"/>
      <c r="AC1541"/>
      <c r="AD1541"/>
    </row>
    <row r="1542" spans="1:30" s="10" customFormat="1" ht="75" customHeight="1">
      <c r="A1542" s="5"/>
      <c r="B1542" s="5"/>
      <c r="C1542" s="18">
        <v>1539</v>
      </c>
      <c r="D1542" s="19" t="s">
        <v>30</v>
      </c>
      <c r="E1542" s="20" t="s">
        <v>31</v>
      </c>
      <c r="F1542" s="20" t="s">
        <v>31</v>
      </c>
      <c r="G1542" s="24" t="str">
        <f t="shared" si="23"/>
        <v>Barpeta Rural Rd Divn</v>
      </c>
      <c r="H1542" s="32" t="s">
        <v>1669</v>
      </c>
      <c r="I1542" s="70">
        <v>0.6</v>
      </c>
      <c r="J1542" s="11"/>
      <c r="K1542" s="70">
        <v>6.59</v>
      </c>
      <c r="L1542"/>
      <c r="M1542"/>
      <c r="N1542"/>
      <c r="O1542"/>
      <c r="P1542"/>
      <c r="Q1542"/>
      <c r="R1542"/>
      <c r="S1542"/>
      <c r="T1542"/>
      <c r="U1542"/>
      <c r="V1542"/>
      <c r="W1542"/>
      <c r="X1542"/>
      <c r="Y1542"/>
      <c r="Z1542"/>
      <c r="AA1542"/>
      <c r="AB1542"/>
      <c r="AC1542"/>
      <c r="AD1542"/>
    </row>
    <row r="1543" spans="1:30" s="10" customFormat="1" ht="30" customHeight="1">
      <c r="A1543" s="5"/>
      <c r="B1543" s="5"/>
      <c r="C1543" s="18">
        <v>1540</v>
      </c>
      <c r="D1543" s="19" t="s">
        <v>45</v>
      </c>
      <c r="E1543" s="20" t="s">
        <v>46</v>
      </c>
      <c r="F1543" s="20" t="s">
        <v>46</v>
      </c>
      <c r="G1543" s="24" t="str">
        <f t="shared" si="23"/>
        <v>Silchar Rural Rd Divn</v>
      </c>
      <c r="H1543" s="60" t="s">
        <v>1670</v>
      </c>
      <c r="I1543" s="61"/>
      <c r="J1543" s="11"/>
      <c r="K1543" s="61">
        <v>5</v>
      </c>
      <c r="L1543"/>
      <c r="M1543"/>
      <c r="N1543"/>
      <c r="O1543"/>
      <c r="P1543"/>
      <c r="Q1543"/>
      <c r="R1543"/>
      <c r="S1543"/>
      <c r="T1543"/>
      <c r="U1543"/>
      <c r="V1543"/>
      <c r="W1543"/>
      <c r="X1543"/>
      <c r="Y1543"/>
      <c r="Z1543"/>
      <c r="AA1543"/>
      <c r="AB1543"/>
      <c r="AC1543"/>
      <c r="AD1543"/>
    </row>
    <row r="1544" spans="1:30" s="10" customFormat="1" ht="18.75" customHeight="1">
      <c r="A1544" s="5"/>
      <c r="B1544" s="5"/>
      <c r="C1544" s="18">
        <v>1541</v>
      </c>
      <c r="D1544" s="19" t="s">
        <v>45</v>
      </c>
      <c r="E1544" s="20" t="s">
        <v>46</v>
      </c>
      <c r="F1544" s="20" t="s">
        <v>46</v>
      </c>
      <c r="G1544" s="24" t="str">
        <f t="shared" si="23"/>
        <v>Do</v>
      </c>
      <c r="H1544" s="60" t="s">
        <v>1671</v>
      </c>
      <c r="I1544" s="61"/>
      <c r="J1544" s="11"/>
      <c r="K1544" s="61">
        <v>5</v>
      </c>
      <c r="L1544"/>
      <c r="M1544"/>
      <c r="N1544"/>
      <c r="O1544"/>
      <c r="P1544"/>
      <c r="Q1544"/>
      <c r="R1544"/>
      <c r="S1544"/>
      <c r="T1544"/>
      <c r="U1544"/>
      <c r="V1544"/>
      <c r="W1544"/>
      <c r="X1544"/>
      <c r="Y1544"/>
      <c r="Z1544"/>
      <c r="AA1544"/>
      <c r="AB1544"/>
      <c r="AC1544"/>
      <c r="AD1544"/>
    </row>
    <row r="1545" spans="1:30" s="10" customFormat="1" ht="90" customHeight="1">
      <c r="A1545" s="5"/>
      <c r="B1545" s="5"/>
      <c r="C1545" s="18">
        <v>1542</v>
      </c>
      <c r="D1545" s="19" t="s">
        <v>45</v>
      </c>
      <c r="E1545" s="20" t="s">
        <v>46</v>
      </c>
      <c r="F1545" s="20" t="s">
        <v>46</v>
      </c>
      <c r="G1545" s="24" t="str">
        <f t="shared" si="23"/>
        <v>Do</v>
      </c>
      <c r="H1545" s="60" t="s">
        <v>1672</v>
      </c>
      <c r="I1545" s="66">
        <v>0</v>
      </c>
      <c r="J1545" s="11"/>
      <c r="K1545" s="66">
        <v>5</v>
      </c>
      <c r="L1545"/>
      <c r="M1545"/>
      <c r="N1545"/>
      <c r="O1545"/>
      <c r="P1545"/>
      <c r="Q1545"/>
      <c r="R1545"/>
      <c r="S1545"/>
      <c r="T1545"/>
      <c r="U1545"/>
      <c r="V1545"/>
      <c r="W1545"/>
      <c r="X1545"/>
      <c r="Y1545"/>
      <c r="Z1545"/>
      <c r="AA1545"/>
      <c r="AB1545"/>
      <c r="AC1545"/>
      <c r="AD1545"/>
    </row>
    <row r="1546" spans="1:30" s="10" customFormat="1" ht="60" customHeight="1">
      <c r="A1546" s="5"/>
      <c r="B1546" s="5"/>
      <c r="C1546" s="18">
        <v>1543</v>
      </c>
      <c r="D1546" s="19" t="s">
        <v>45</v>
      </c>
      <c r="E1546" s="20" t="s">
        <v>46</v>
      </c>
      <c r="F1546" s="20" t="s">
        <v>46</v>
      </c>
      <c r="G1546" s="24" t="str">
        <f t="shared" ref="G1546:G1609" si="24">IF(F1546=F1545,"Do",F1546)</f>
        <v>Do</v>
      </c>
      <c r="H1546" s="60" t="s">
        <v>1673</v>
      </c>
      <c r="I1546" s="61">
        <v>0.13</v>
      </c>
      <c r="J1546" s="11"/>
      <c r="K1546" s="61">
        <v>2</v>
      </c>
      <c r="L1546"/>
      <c r="M1546"/>
      <c r="N1546"/>
      <c r="O1546"/>
      <c r="P1546"/>
      <c r="Q1546"/>
      <c r="R1546"/>
      <c r="S1546"/>
      <c r="T1546"/>
      <c r="U1546"/>
      <c r="V1546"/>
      <c r="W1546"/>
      <c r="X1546"/>
      <c r="Y1546"/>
      <c r="Z1546"/>
      <c r="AA1546"/>
      <c r="AB1546"/>
      <c r="AC1546"/>
      <c r="AD1546"/>
    </row>
    <row r="1547" spans="1:30" s="10" customFormat="1" ht="30" customHeight="1">
      <c r="A1547" s="5"/>
      <c r="B1547" s="5"/>
      <c r="C1547" s="18">
        <v>1544</v>
      </c>
      <c r="D1547" s="19" t="s">
        <v>45</v>
      </c>
      <c r="E1547" s="20" t="s">
        <v>46</v>
      </c>
      <c r="F1547" s="20" t="s">
        <v>46</v>
      </c>
      <c r="G1547" s="24" t="str">
        <f t="shared" si="24"/>
        <v>Do</v>
      </c>
      <c r="H1547" s="60" t="s">
        <v>1674</v>
      </c>
      <c r="I1547" s="61">
        <v>1.4</v>
      </c>
      <c r="J1547" s="11"/>
      <c r="K1547" s="61">
        <v>8</v>
      </c>
      <c r="L1547"/>
      <c r="M1547"/>
      <c r="N1547"/>
      <c r="O1547"/>
      <c r="P1547"/>
      <c r="Q1547"/>
      <c r="R1547"/>
      <c r="S1547"/>
      <c r="T1547"/>
      <c r="U1547"/>
      <c r="V1547"/>
      <c r="W1547"/>
      <c r="X1547"/>
      <c r="Y1547"/>
      <c r="Z1547"/>
      <c r="AA1547"/>
      <c r="AB1547"/>
      <c r="AC1547"/>
      <c r="AD1547"/>
    </row>
    <row r="1548" spans="1:30" s="10" customFormat="1" ht="18.75" customHeight="1">
      <c r="A1548" s="5"/>
      <c r="B1548" s="5"/>
      <c r="C1548" s="18">
        <v>1545</v>
      </c>
      <c r="D1548" s="19" t="s">
        <v>45</v>
      </c>
      <c r="E1548" s="20" t="s">
        <v>46</v>
      </c>
      <c r="F1548" s="20" t="s">
        <v>46</v>
      </c>
      <c r="G1548" s="24" t="str">
        <f t="shared" si="24"/>
        <v>Do</v>
      </c>
      <c r="H1548" s="60" t="s">
        <v>1675</v>
      </c>
      <c r="I1548" s="61"/>
      <c r="J1548" s="11"/>
      <c r="K1548" s="61">
        <v>2</v>
      </c>
      <c r="L1548"/>
      <c r="M1548"/>
      <c r="N1548"/>
      <c r="O1548"/>
      <c r="P1548"/>
      <c r="Q1548"/>
      <c r="R1548"/>
      <c r="S1548"/>
      <c r="T1548"/>
      <c r="U1548"/>
      <c r="V1548"/>
      <c r="W1548"/>
      <c r="X1548"/>
      <c r="Y1548"/>
      <c r="Z1548"/>
      <c r="AA1548"/>
      <c r="AB1548"/>
      <c r="AC1548"/>
      <c r="AD1548"/>
    </row>
    <row r="1549" spans="1:30" s="10" customFormat="1" ht="30" customHeight="1">
      <c r="A1549" s="5"/>
      <c r="B1549" s="5"/>
      <c r="C1549" s="18">
        <v>1546</v>
      </c>
      <c r="D1549" s="19" t="s">
        <v>45</v>
      </c>
      <c r="E1549" s="20" t="s">
        <v>46</v>
      </c>
      <c r="F1549" s="20" t="s">
        <v>46</v>
      </c>
      <c r="G1549" s="24" t="str">
        <f t="shared" si="24"/>
        <v>Do</v>
      </c>
      <c r="H1549" s="60" t="s">
        <v>1676</v>
      </c>
      <c r="I1549" s="61">
        <v>0.4</v>
      </c>
      <c r="J1549" s="11"/>
      <c r="K1549" s="61">
        <v>3</v>
      </c>
      <c r="L1549"/>
      <c r="M1549"/>
      <c r="N1549"/>
      <c r="O1549"/>
      <c r="P1549"/>
      <c r="Q1549"/>
      <c r="R1549"/>
      <c r="S1549"/>
      <c r="T1549"/>
      <c r="U1549"/>
      <c r="V1549"/>
      <c r="W1549"/>
      <c r="X1549"/>
      <c r="Y1549"/>
      <c r="Z1549"/>
      <c r="AA1549"/>
      <c r="AB1549"/>
      <c r="AC1549"/>
      <c r="AD1549"/>
    </row>
    <row r="1550" spans="1:30" s="10" customFormat="1" ht="18.75" customHeight="1">
      <c r="A1550" s="5"/>
      <c r="B1550" s="5"/>
      <c r="C1550" s="18">
        <v>1547</v>
      </c>
      <c r="D1550" s="19" t="s">
        <v>45</v>
      </c>
      <c r="E1550" s="20" t="s">
        <v>46</v>
      </c>
      <c r="F1550" s="20" t="s">
        <v>46</v>
      </c>
      <c r="G1550" s="24" t="str">
        <f t="shared" si="24"/>
        <v>Do</v>
      </c>
      <c r="H1550" s="60" t="s">
        <v>1677</v>
      </c>
      <c r="I1550" s="61"/>
      <c r="J1550" s="11"/>
      <c r="K1550" s="61">
        <v>1</v>
      </c>
      <c r="L1550"/>
      <c r="M1550"/>
      <c r="N1550"/>
      <c r="O1550"/>
      <c r="P1550"/>
      <c r="Q1550"/>
      <c r="R1550"/>
      <c r="S1550"/>
      <c r="T1550"/>
      <c r="U1550"/>
      <c r="V1550"/>
      <c r="W1550"/>
      <c r="X1550"/>
      <c r="Y1550"/>
      <c r="Z1550"/>
      <c r="AA1550"/>
      <c r="AB1550"/>
      <c r="AC1550"/>
      <c r="AD1550"/>
    </row>
    <row r="1551" spans="1:30" s="10" customFormat="1" ht="18.75" customHeight="1">
      <c r="A1551" s="5"/>
      <c r="B1551" s="5"/>
      <c r="C1551" s="18">
        <v>1548</v>
      </c>
      <c r="D1551" s="19" t="s">
        <v>45</v>
      </c>
      <c r="E1551" s="20" t="s">
        <v>46</v>
      </c>
      <c r="F1551" s="20" t="s">
        <v>46</v>
      </c>
      <c r="G1551" s="24" t="str">
        <f t="shared" si="24"/>
        <v>Do</v>
      </c>
      <c r="H1551" s="60" t="s">
        <v>1678</v>
      </c>
      <c r="I1551" s="61"/>
      <c r="J1551" s="11"/>
      <c r="K1551" s="61">
        <v>2</v>
      </c>
      <c r="L1551"/>
      <c r="M1551"/>
      <c r="N1551"/>
      <c r="O1551"/>
      <c r="P1551"/>
      <c r="Q1551"/>
      <c r="R1551"/>
      <c r="S1551"/>
      <c r="T1551"/>
      <c r="U1551"/>
      <c r="V1551"/>
      <c r="W1551"/>
      <c r="X1551"/>
      <c r="Y1551"/>
      <c r="Z1551"/>
      <c r="AA1551"/>
      <c r="AB1551"/>
      <c r="AC1551"/>
      <c r="AD1551"/>
    </row>
    <row r="1552" spans="1:30" s="10" customFormat="1" ht="30" customHeight="1">
      <c r="A1552" s="5"/>
      <c r="B1552" s="5"/>
      <c r="C1552" s="18">
        <v>1549</v>
      </c>
      <c r="D1552" s="19" t="s">
        <v>45</v>
      </c>
      <c r="E1552" s="20" t="s">
        <v>46</v>
      </c>
      <c r="F1552" s="20" t="s">
        <v>46</v>
      </c>
      <c r="G1552" s="24" t="str">
        <f t="shared" si="24"/>
        <v>Do</v>
      </c>
      <c r="H1552" s="60" t="s">
        <v>1679</v>
      </c>
      <c r="I1552" s="61"/>
      <c r="J1552" s="11"/>
      <c r="K1552" s="61">
        <v>2</v>
      </c>
      <c r="L1552"/>
      <c r="M1552"/>
      <c r="N1552"/>
      <c r="O1552"/>
      <c r="P1552"/>
      <c r="Q1552"/>
      <c r="R1552"/>
      <c r="S1552"/>
      <c r="T1552"/>
      <c r="U1552"/>
      <c r="V1552"/>
      <c r="W1552"/>
      <c r="X1552"/>
      <c r="Y1552"/>
      <c r="Z1552"/>
      <c r="AA1552"/>
      <c r="AB1552"/>
      <c r="AC1552"/>
      <c r="AD1552"/>
    </row>
    <row r="1553" spans="1:30" s="10" customFormat="1" ht="45" customHeight="1">
      <c r="A1553" s="5"/>
      <c r="B1553" s="5"/>
      <c r="C1553" s="18">
        <v>1550</v>
      </c>
      <c r="D1553" s="19" t="s">
        <v>45</v>
      </c>
      <c r="E1553" s="20" t="s">
        <v>46</v>
      </c>
      <c r="F1553" s="20" t="s">
        <v>46</v>
      </c>
      <c r="G1553" s="24" t="str">
        <f t="shared" si="24"/>
        <v>Do</v>
      </c>
      <c r="H1553" s="60" t="s">
        <v>1680</v>
      </c>
      <c r="I1553" s="61"/>
      <c r="J1553" s="11" t="s">
        <v>1681</v>
      </c>
      <c r="K1553" s="61">
        <v>3</v>
      </c>
      <c r="L1553"/>
      <c r="M1553"/>
      <c r="N1553"/>
      <c r="O1553"/>
      <c r="P1553"/>
      <c r="Q1553"/>
      <c r="R1553"/>
      <c r="S1553"/>
      <c r="T1553"/>
      <c r="U1553"/>
      <c r="V1553"/>
      <c r="W1553"/>
      <c r="X1553"/>
      <c r="Y1553"/>
      <c r="Z1553"/>
      <c r="AA1553"/>
      <c r="AB1553"/>
      <c r="AC1553"/>
      <c r="AD1553"/>
    </row>
    <row r="1554" spans="1:30" s="10" customFormat="1" ht="30" customHeight="1">
      <c r="A1554" s="5"/>
      <c r="B1554" s="5"/>
      <c r="C1554" s="18">
        <v>1551</v>
      </c>
      <c r="D1554" s="19" t="s">
        <v>45</v>
      </c>
      <c r="E1554" s="20" t="s">
        <v>46</v>
      </c>
      <c r="F1554" s="20" t="s">
        <v>46</v>
      </c>
      <c r="G1554" s="24" t="str">
        <f t="shared" si="24"/>
        <v>Do</v>
      </c>
      <c r="H1554" s="60" t="s">
        <v>1682</v>
      </c>
      <c r="I1554" s="61"/>
      <c r="J1554" s="11"/>
      <c r="K1554" s="61">
        <v>2</v>
      </c>
      <c r="L1554"/>
      <c r="M1554"/>
      <c r="N1554"/>
      <c r="O1554"/>
      <c r="P1554"/>
      <c r="Q1554"/>
      <c r="R1554"/>
      <c r="S1554"/>
      <c r="T1554"/>
      <c r="U1554"/>
      <c r="V1554"/>
      <c r="W1554"/>
      <c r="X1554"/>
      <c r="Y1554"/>
      <c r="Z1554"/>
      <c r="AA1554"/>
      <c r="AB1554"/>
      <c r="AC1554"/>
      <c r="AD1554"/>
    </row>
    <row r="1555" spans="1:30" s="10" customFormat="1" ht="18.75" customHeight="1">
      <c r="A1555" s="5"/>
      <c r="B1555" s="5"/>
      <c r="C1555" s="18">
        <v>1552</v>
      </c>
      <c r="D1555" s="19" t="s">
        <v>45</v>
      </c>
      <c r="E1555" s="20" t="s">
        <v>46</v>
      </c>
      <c r="F1555" s="20" t="s">
        <v>46</v>
      </c>
      <c r="G1555" s="24" t="str">
        <f t="shared" si="24"/>
        <v>Do</v>
      </c>
      <c r="H1555" s="60" t="s">
        <v>1683</v>
      </c>
      <c r="I1555" s="61"/>
      <c r="J1555" s="11"/>
      <c r="K1555" s="61">
        <v>1</v>
      </c>
      <c r="L1555"/>
      <c r="M1555"/>
      <c r="N1555"/>
      <c r="O1555"/>
      <c r="P1555"/>
      <c r="Q1555"/>
      <c r="R1555"/>
      <c r="S1555"/>
      <c r="T1555"/>
      <c r="U1555"/>
      <c r="V1555"/>
      <c r="W1555"/>
      <c r="X1555"/>
      <c r="Y1555"/>
      <c r="Z1555"/>
      <c r="AA1555"/>
      <c r="AB1555"/>
      <c r="AC1555"/>
      <c r="AD1555"/>
    </row>
    <row r="1556" spans="1:30" s="10" customFormat="1" ht="18.75" customHeight="1">
      <c r="A1556" s="5"/>
      <c r="B1556" s="5"/>
      <c r="C1556" s="18">
        <v>1553</v>
      </c>
      <c r="D1556" s="19" t="s">
        <v>45</v>
      </c>
      <c r="E1556" s="20" t="s">
        <v>46</v>
      </c>
      <c r="F1556" s="20" t="s">
        <v>46</v>
      </c>
      <c r="G1556" s="24" t="str">
        <f t="shared" si="24"/>
        <v>Do</v>
      </c>
      <c r="H1556" s="60" t="s">
        <v>1684</v>
      </c>
      <c r="I1556" s="61"/>
      <c r="J1556" s="11"/>
      <c r="K1556" s="61">
        <v>2</v>
      </c>
      <c r="L1556"/>
      <c r="M1556"/>
      <c r="N1556"/>
      <c r="O1556"/>
      <c r="P1556"/>
      <c r="Q1556"/>
      <c r="R1556"/>
      <c r="S1556"/>
      <c r="T1556"/>
      <c r="U1556"/>
      <c r="V1556"/>
      <c r="W1556"/>
      <c r="X1556"/>
      <c r="Y1556"/>
      <c r="Z1556"/>
      <c r="AA1556"/>
      <c r="AB1556"/>
      <c r="AC1556"/>
      <c r="AD1556"/>
    </row>
    <row r="1557" spans="1:30" s="10" customFormat="1" ht="18.75" customHeight="1">
      <c r="A1557" s="5"/>
      <c r="B1557" s="5"/>
      <c r="C1557" s="18">
        <v>1554</v>
      </c>
      <c r="D1557" s="19" t="s">
        <v>45</v>
      </c>
      <c r="E1557" s="20" t="s">
        <v>46</v>
      </c>
      <c r="F1557" s="20" t="s">
        <v>46</v>
      </c>
      <c r="G1557" s="24" t="str">
        <f t="shared" si="24"/>
        <v>Do</v>
      </c>
      <c r="H1557" s="60" t="s">
        <v>1685</v>
      </c>
      <c r="I1557" s="70">
        <v>0.17499999999999999</v>
      </c>
      <c r="J1557" s="11"/>
      <c r="K1557" s="70">
        <v>3</v>
      </c>
      <c r="L1557"/>
      <c r="M1557"/>
      <c r="N1557"/>
      <c r="O1557"/>
      <c r="P1557"/>
      <c r="Q1557"/>
      <c r="R1557"/>
      <c r="S1557"/>
      <c r="T1557"/>
      <c r="U1557"/>
      <c r="V1557"/>
      <c r="W1557"/>
      <c r="X1557"/>
      <c r="Y1557"/>
      <c r="Z1557"/>
      <c r="AA1557"/>
      <c r="AB1557"/>
      <c r="AC1557"/>
      <c r="AD1557"/>
    </row>
    <row r="1558" spans="1:30" s="10" customFormat="1" ht="30" customHeight="1">
      <c r="A1558" s="5"/>
      <c r="B1558" s="5"/>
      <c r="C1558" s="18">
        <v>1555</v>
      </c>
      <c r="D1558" s="19" t="s">
        <v>45</v>
      </c>
      <c r="E1558" s="20" t="s">
        <v>46</v>
      </c>
      <c r="F1558" s="20" t="s">
        <v>46</v>
      </c>
      <c r="G1558" s="24" t="str">
        <f t="shared" si="24"/>
        <v>Do</v>
      </c>
      <c r="H1558" s="60" t="s">
        <v>1686</v>
      </c>
      <c r="I1558" s="70"/>
      <c r="J1558" s="11" t="s">
        <v>1687</v>
      </c>
      <c r="K1558" s="70">
        <v>4</v>
      </c>
      <c r="L1558"/>
      <c r="M1558"/>
      <c r="N1558"/>
      <c r="O1558"/>
      <c r="P1558"/>
      <c r="Q1558"/>
      <c r="R1558"/>
      <c r="S1558"/>
      <c r="T1558"/>
      <c r="U1558"/>
      <c r="V1558"/>
      <c r="W1558"/>
      <c r="X1558"/>
      <c r="Y1558"/>
      <c r="Z1558"/>
      <c r="AA1558"/>
      <c r="AB1558"/>
      <c r="AC1558"/>
      <c r="AD1558"/>
    </row>
    <row r="1559" spans="1:30" s="10" customFormat="1" ht="18" customHeight="1">
      <c r="A1559" s="5"/>
      <c r="B1559" s="5"/>
      <c r="C1559" s="18">
        <v>1556</v>
      </c>
      <c r="D1559" s="19" t="s">
        <v>45</v>
      </c>
      <c r="E1559" s="20" t="s">
        <v>46</v>
      </c>
      <c r="F1559" s="20" t="s">
        <v>46</v>
      </c>
      <c r="G1559" s="24" t="str">
        <f t="shared" si="24"/>
        <v>Do</v>
      </c>
      <c r="H1559" s="60" t="s">
        <v>1688</v>
      </c>
      <c r="I1559" s="70">
        <v>7.4999999999999997E-2</v>
      </c>
      <c r="J1559" s="11"/>
      <c r="K1559" s="70">
        <v>1</v>
      </c>
      <c r="L1559"/>
      <c r="M1559"/>
      <c r="N1559"/>
      <c r="O1559"/>
      <c r="P1559"/>
      <c r="Q1559"/>
      <c r="R1559"/>
      <c r="S1559"/>
      <c r="T1559"/>
      <c r="U1559"/>
      <c r="V1559"/>
      <c r="W1559"/>
      <c r="X1559"/>
      <c r="Y1559"/>
      <c r="Z1559"/>
      <c r="AA1559"/>
      <c r="AB1559"/>
      <c r="AC1559"/>
      <c r="AD1559"/>
    </row>
    <row r="1560" spans="1:30" s="10" customFormat="1" ht="18.75" customHeight="1">
      <c r="A1560" s="5"/>
      <c r="B1560" s="5"/>
      <c r="C1560" s="18">
        <v>1557</v>
      </c>
      <c r="D1560" s="19" t="s">
        <v>45</v>
      </c>
      <c r="E1560" s="20" t="s">
        <v>46</v>
      </c>
      <c r="F1560" s="20" t="s">
        <v>46</v>
      </c>
      <c r="G1560" s="24" t="str">
        <f t="shared" si="24"/>
        <v>Do</v>
      </c>
      <c r="H1560" s="60" t="s">
        <v>1689</v>
      </c>
      <c r="I1560" s="70">
        <v>1.2</v>
      </c>
      <c r="J1560" s="11"/>
      <c r="K1560" s="70">
        <v>3</v>
      </c>
      <c r="L1560"/>
      <c r="M1560"/>
      <c r="N1560"/>
      <c r="O1560"/>
      <c r="P1560"/>
      <c r="Q1560"/>
      <c r="R1560"/>
      <c r="S1560"/>
      <c r="T1560"/>
      <c r="U1560"/>
      <c r="V1560"/>
      <c r="W1560"/>
      <c r="X1560"/>
      <c r="Y1560"/>
      <c r="Z1560"/>
      <c r="AA1560"/>
      <c r="AB1560"/>
      <c r="AC1560"/>
      <c r="AD1560"/>
    </row>
    <row r="1561" spans="1:30" s="10" customFormat="1" ht="45" customHeight="1">
      <c r="A1561" s="5"/>
      <c r="B1561" s="5"/>
      <c r="C1561" s="18">
        <v>1558</v>
      </c>
      <c r="D1561" s="19" t="s">
        <v>45</v>
      </c>
      <c r="E1561" s="20" t="s">
        <v>46</v>
      </c>
      <c r="F1561" s="20" t="s">
        <v>46</v>
      </c>
      <c r="G1561" s="24" t="str">
        <f t="shared" si="24"/>
        <v>Do</v>
      </c>
      <c r="H1561" s="60" t="s">
        <v>1690</v>
      </c>
      <c r="I1561" s="61">
        <v>2</v>
      </c>
      <c r="J1561" s="11"/>
      <c r="K1561" s="61">
        <v>4</v>
      </c>
      <c r="L1561"/>
      <c r="M1561"/>
      <c r="N1561"/>
      <c r="O1561"/>
      <c r="P1561"/>
      <c r="Q1561"/>
      <c r="R1561"/>
      <c r="S1561"/>
      <c r="T1561"/>
      <c r="U1561"/>
      <c r="V1561"/>
      <c r="W1561"/>
      <c r="X1561"/>
      <c r="Y1561"/>
      <c r="Z1561"/>
      <c r="AA1561"/>
      <c r="AB1561"/>
      <c r="AC1561"/>
      <c r="AD1561"/>
    </row>
    <row r="1562" spans="1:30" s="10" customFormat="1" ht="30" customHeight="1">
      <c r="A1562" s="5"/>
      <c r="B1562" s="5"/>
      <c r="C1562" s="18">
        <v>1559</v>
      </c>
      <c r="D1562" s="19" t="s">
        <v>45</v>
      </c>
      <c r="E1562" s="20" t="s">
        <v>46</v>
      </c>
      <c r="F1562" s="20" t="s">
        <v>46</v>
      </c>
      <c r="G1562" s="24" t="str">
        <f t="shared" si="24"/>
        <v>Do</v>
      </c>
      <c r="H1562" s="60" t="s">
        <v>1691</v>
      </c>
      <c r="I1562" s="61">
        <v>0.16700000000000001</v>
      </c>
      <c r="J1562" s="11"/>
      <c r="K1562" s="61">
        <v>1</v>
      </c>
      <c r="L1562"/>
      <c r="M1562"/>
      <c r="N1562"/>
      <c r="O1562"/>
      <c r="P1562"/>
      <c r="Q1562"/>
      <c r="R1562"/>
      <c r="S1562"/>
      <c r="T1562"/>
      <c r="U1562"/>
      <c r="V1562"/>
      <c r="W1562"/>
      <c r="X1562"/>
      <c r="Y1562"/>
      <c r="Z1562"/>
      <c r="AA1562"/>
      <c r="AB1562"/>
      <c r="AC1562"/>
      <c r="AD1562"/>
    </row>
    <row r="1563" spans="1:30" s="10" customFormat="1" ht="30" customHeight="1">
      <c r="A1563" s="5"/>
      <c r="B1563" s="5"/>
      <c r="C1563" s="18">
        <v>1560</v>
      </c>
      <c r="D1563" s="19" t="s">
        <v>45</v>
      </c>
      <c r="E1563" s="20" t="s">
        <v>46</v>
      </c>
      <c r="F1563" s="20" t="s">
        <v>46</v>
      </c>
      <c r="G1563" s="24" t="str">
        <f t="shared" si="24"/>
        <v>Do</v>
      </c>
      <c r="H1563" s="60" t="s">
        <v>1692</v>
      </c>
      <c r="I1563" s="61">
        <v>0.28599999999999998</v>
      </c>
      <c r="J1563" s="11"/>
      <c r="K1563" s="61">
        <v>3</v>
      </c>
      <c r="L1563"/>
      <c r="M1563"/>
      <c r="N1563"/>
      <c r="O1563"/>
      <c r="P1563"/>
      <c r="Q1563"/>
      <c r="R1563"/>
      <c r="S1563"/>
      <c r="T1563"/>
      <c r="U1563"/>
      <c r="V1563"/>
      <c r="W1563"/>
      <c r="X1563"/>
      <c r="Y1563"/>
      <c r="Z1563"/>
      <c r="AA1563"/>
      <c r="AB1563"/>
      <c r="AC1563"/>
      <c r="AD1563"/>
    </row>
    <row r="1564" spans="1:30" s="10" customFormat="1" ht="30" customHeight="1">
      <c r="A1564" s="5"/>
      <c r="B1564" s="5"/>
      <c r="C1564" s="18">
        <v>1561</v>
      </c>
      <c r="D1564" s="19" t="s">
        <v>45</v>
      </c>
      <c r="E1564" s="20" t="s">
        <v>46</v>
      </c>
      <c r="F1564" s="20" t="s">
        <v>46</v>
      </c>
      <c r="G1564" s="24" t="str">
        <f t="shared" si="24"/>
        <v>Do</v>
      </c>
      <c r="H1564" s="60" t="s">
        <v>1693</v>
      </c>
      <c r="I1564" s="61">
        <v>0.111</v>
      </c>
      <c r="J1564" s="11"/>
      <c r="K1564" s="61">
        <v>5</v>
      </c>
      <c r="L1564"/>
      <c r="M1564"/>
      <c r="N1564"/>
      <c r="O1564"/>
      <c r="P1564"/>
      <c r="Q1564"/>
      <c r="R1564"/>
      <c r="S1564"/>
      <c r="T1564"/>
      <c r="U1564"/>
      <c r="V1564"/>
      <c r="W1564"/>
      <c r="X1564"/>
      <c r="Y1564"/>
      <c r="Z1564"/>
      <c r="AA1564"/>
      <c r="AB1564"/>
      <c r="AC1564"/>
      <c r="AD1564"/>
    </row>
    <row r="1565" spans="1:30" s="10" customFormat="1" ht="18.75" customHeight="1">
      <c r="A1565" s="5"/>
      <c r="B1565" s="5"/>
      <c r="C1565" s="18">
        <v>1562</v>
      </c>
      <c r="D1565" s="19" t="s">
        <v>45</v>
      </c>
      <c r="E1565" s="20" t="s">
        <v>46</v>
      </c>
      <c r="F1565" s="20" t="s">
        <v>46</v>
      </c>
      <c r="G1565" s="24" t="str">
        <f t="shared" si="24"/>
        <v>Do</v>
      </c>
      <c r="H1565" s="60" t="s">
        <v>1694</v>
      </c>
      <c r="I1565" s="61">
        <v>0.65</v>
      </c>
      <c r="J1565" s="11"/>
      <c r="K1565" s="61">
        <v>3</v>
      </c>
      <c r="L1565"/>
      <c r="M1565"/>
      <c r="N1565"/>
      <c r="O1565"/>
      <c r="P1565"/>
      <c r="Q1565"/>
      <c r="R1565"/>
      <c r="S1565"/>
      <c r="T1565"/>
      <c r="U1565"/>
      <c r="V1565"/>
      <c r="W1565"/>
      <c r="X1565"/>
      <c r="Y1565"/>
      <c r="Z1565"/>
      <c r="AA1565"/>
      <c r="AB1565"/>
      <c r="AC1565"/>
      <c r="AD1565"/>
    </row>
    <row r="1566" spans="1:30" s="10" customFormat="1" ht="30" customHeight="1">
      <c r="A1566" s="5"/>
      <c r="B1566" s="5"/>
      <c r="C1566" s="18">
        <v>1563</v>
      </c>
      <c r="D1566" s="19" t="s">
        <v>45</v>
      </c>
      <c r="E1566" s="20" t="s">
        <v>46</v>
      </c>
      <c r="F1566" s="20" t="s">
        <v>46</v>
      </c>
      <c r="G1566" s="24" t="str">
        <f t="shared" si="24"/>
        <v>Do</v>
      </c>
      <c r="H1566" s="60" t="s">
        <v>1695</v>
      </c>
      <c r="I1566" s="61">
        <v>0.03</v>
      </c>
      <c r="J1566" s="11"/>
      <c r="K1566" s="61">
        <v>2</v>
      </c>
      <c r="L1566"/>
      <c r="M1566"/>
      <c r="N1566"/>
      <c r="O1566"/>
      <c r="P1566"/>
      <c r="Q1566"/>
      <c r="R1566"/>
      <c r="S1566"/>
      <c r="T1566"/>
      <c r="U1566"/>
      <c r="V1566"/>
      <c r="W1566"/>
      <c r="X1566"/>
      <c r="Y1566"/>
      <c r="Z1566"/>
      <c r="AA1566"/>
      <c r="AB1566"/>
      <c r="AC1566"/>
      <c r="AD1566"/>
    </row>
    <row r="1567" spans="1:30" s="10" customFormat="1" ht="30" customHeight="1">
      <c r="A1567" s="5"/>
      <c r="B1567" s="5"/>
      <c r="C1567" s="18">
        <v>1564</v>
      </c>
      <c r="D1567" s="19" t="s">
        <v>45</v>
      </c>
      <c r="E1567" s="20" t="s">
        <v>46</v>
      </c>
      <c r="F1567" s="20" t="s">
        <v>46</v>
      </c>
      <c r="G1567" s="24" t="str">
        <f t="shared" si="24"/>
        <v>Do</v>
      </c>
      <c r="H1567" s="60" t="s">
        <v>1696</v>
      </c>
      <c r="I1567" s="61">
        <v>0.24199999999999999</v>
      </c>
      <c r="J1567" s="11"/>
      <c r="K1567" s="61">
        <v>5</v>
      </c>
      <c r="L1567"/>
      <c r="M1567"/>
      <c r="N1567"/>
      <c r="O1567"/>
      <c r="P1567"/>
      <c r="Q1567"/>
      <c r="R1567"/>
      <c r="S1567"/>
      <c r="T1567"/>
      <c r="U1567"/>
      <c r="V1567"/>
      <c r="W1567"/>
      <c r="X1567"/>
      <c r="Y1567"/>
      <c r="Z1567"/>
      <c r="AA1567"/>
      <c r="AB1567"/>
      <c r="AC1567"/>
      <c r="AD1567"/>
    </row>
    <row r="1568" spans="1:30" s="10" customFormat="1" ht="30" customHeight="1">
      <c r="A1568" s="5"/>
      <c r="B1568" s="5"/>
      <c r="C1568" s="18">
        <v>1565</v>
      </c>
      <c r="D1568" s="19" t="s">
        <v>45</v>
      </c>
      <c r="E1568" s="20" t="s">
        <v>46</v>
      </c>
      <c r="F1568" s="20" t="s">
        <v>46</v>
      </c>
      <c r="G1568" s="24" t="str">
        <f t="shared" si="24"/>
        <v>Do</v>
      </c>
      <c r="H1568" s="60" t="s">
        <v>1697</v>
      </c>
      <c r="I1568" s="61">
        <v>0.78300000000000003</v>
      </c>
      <c r="J1568" s="11"/>
      <c r="K1568" s="61">
        <v>5</v>
      </c>
      <c r="L1568"/>
      <c r="M1568"/>
      <c r="N1568"/>
      <c r="O1568"/>
      <c r="P1568"/>
      <c r="Q1568"/>
      <c r="R1568"/>
      <c r="S1568"/>
      <c r="T1568"/>
      <c r="U1568"/>
      <c r="V1568"/>
      <c r="W1568"/>
      <c r="X1568"/>
      <c r="Y1568"/>
      <c r="Z1568"/>
      <c r="AA1568"/>
      <c r="AB1568"/>
      <c r="AC1568"/>
      <c r="AD1568"/>
    </row>
    <row r="1569" spans="1:30" s="10" customFormat="1" ht="18.75" customHeight="1">
      <c r="A1569" s="5"/>
      <c r="B1569" s="5"/>
      <c r="C1569" s="18">
        <v>1566</v>
      </c>
      <c r="D1569" s="19" t="s">
        <v>45</v>
      </c>
      <c r="E1569" s="20" t="s">
        <v>46</v>
      </c>
      <c r="F1569" s="20" t="s">
        <v>46</v>
      </c>
      <c r="G1569" s="24" t="str">
        <f t="shared" si="24"/>
        <v>Do</v>
      </c>
      <c r="H1569" s="60" t="s">
        <v>1698</v>
      </c>
      <c r="I1569" s="61">
        <v>0.45</v>
      </c>
      <c r="J1569" s="11"/>
      <c r="K1569" s="61">
        <v>5</v>
      </c>
      <c r="L1569"/>
      <c r="M1569"/>
      <c r="N1569"/>
      <c r="O1569"/>
      <c r="P1569"/>
      <c r="Q1569"/>
      <c r="R1569"/>
      <c r="S1569"/>
      <c r="T1569"/>
      <c r="U1569"/>
      <c r="V1569"/>
      <c r="W1569"/>
      <c r="X1569"/>
      <c r="Y1569"/>
      <c r="Z1569"/>
      <c r="AA1569"/>
      <c r="AB1569"/>
      <c r="AC1569"/>
      <c r="AD1569"/>
    </row>
    <row r="1570" spans="1:30" s="10" customFormat="1" ht="30" customHeight="1">
      <c r="A1570" s="5"/>
      <c r="B1570" s="5"/>
      <c r="C1570" s="18">
        <v>1567</v>
      </c>
      <c r="D1570" s="19" t="s">
        <v>45</v>
      </c>
      <c r="E1570" s="20" t="s">
        <v>46</v>
      </c>
      <c r="F1570" s="20" t="s">
        <v>46</v>
      </c>
      <c r="G1570" s="24" t="str">
        <f t="shared" si="24"/>
        <v>Do</v>
      </c>
      <c r="H1570" s="60" t="s">
        <v>1699</v>
      </c>
      <c r="I1570" s="61">
        <v>4.2</v>
      </c>
      <c r="J1570" s="11"/>
      <c r="K1570" s="61">
        <v>9.98</v>
      </c>
      <c r="L1570"/>
      <c r="M1570"/>
      <c r="N1570"/>
      <c r="O1570"/>
      <c r="P1570"/>
      <c r="Q1570"/>
      <c r="R1570"/>
      <c r="S1570"/>
      <c r="T1570"/>
      <c r="U1570"/>
      <c r="V1570"/>
      <c r="W1570"/>
      <c r="X1570"/>
      <c r="Y1570"/>
      <c r="Z1570"/>
      <c r="AA1570"/>
      <c r="AB1570"/>
      <c r="AC1570"/>
      <c r="AD1570"/>
    </row>
    <row r="1571" spans="1:30" s="10" customFormat="1" ht="18.75" customHeight="1">
      <c r="A1571" s="5"/>
      <c r="B1571" s="5"/>
      <c r="C1571" s="18">
        <v>1568</v>
      </c>
      <c r="D1571" s="19" t="s">
        <v>45</v>
      </c>
      <c r="E1571" s="20" t="s">
        <v>46</v>
      </c>
      <c r="F1571" s="20" t="s">
        <v>46</v>
      </c>
      <c r="G1571" s="24" t="str">
        <f t="shared" si="24"/>
        <v>Do</v>
      </c>
      <c r="H1571" s="60" t="s">
        <v>1700</v>
      </c>
      <c r="I1571" s="61">
        <v>3</v>
      </c>
      <c r="J1571" s="11"/>
      <c r="K1571" s="61">
        <v>1</v>
      </c>
      <c r="L1571"/>
      <c r="M1571"/>
      <c r="N1571"/>
      <c r="O1571"/>
      <c r="P1571"/>
      <c r="Q1571"/>
      <c r="R1571"/>
      <c r="S1571"/>
      <c r="T1571"/>
      <c r="U1571"/>
      <c r="V1571"/>
      <c r="W1571"/>
      <c r="X1571"/>
      <c r="Y1571"/>
      <c r="Z1571"/>
      <c r="AA1571"/>
      <c r="AB1571"/>
      <c r="AC1571"/>
      <c r="AD1571"/>
    </row>
    <row r="1572" spans="1:30" s="10" customFormat="1" ht="45" customHeight="1">
      <c r="A1572" s="5"/>
      <c r="B1572" s="5"/>
      <c r="C1572" s="18">
        <v>1569</v>
      </c>
      <c r="D1572" s="19" t="s">
        <v>45</v>
      </c>
      <c r="E1572" s="20" t="s">
        <v>46</v>
      </c>
      <c r="F1572" s="20" t="s">
        <v>46</v>
      </c>
      <c r="G1572" s="24" t="str">
        <f t="shared" si="24"/>
        <v>Do</v>
      </c>
      <c r="H1572" s="60" t="s">
        <v>1701</v>
      </c>
      <c r="I1572" s="61">
        <v>0.05</v>
      </c>
      <c r="J1572" s="11"/>
      <c r="K1572" s="61">
        <v>1</v>
      </c>
      <c r="L1572"/>
      <c r="M1572"/>
      <c r="N1572"/>
      <c r="O1572"/>
      <c r="P1572"/>
      <c r="Q1572"/>
      <c r="R1572"/>
      <c r="S1572"/>
      <c r="T1572"/>
      <c r="U1572"/>
      <c r="V1572"/>
      <c r="W1572"/>
      <c r="X1572"/>
      <c r="Y1572"/>
      <c r="Z1572"/>
      <c r="AA1572"/>
      <c r="AB1572"/>
      <c r="AC1572"/>
      <c r="AD1572"/>
    </row>
    <row r="1573" spans="1:30" s="10" customFormat="1" ht="45" customHeight="1">
      <c r="A1573" s="5"/>
      <c r="B1573" s="5"/>
      <c r="C1573" s="18">
        <v>1570</v>
      </c>
      <c r="D1573" s="19" t="s">
        <v>45</v>
      </c>
      <c r="E1573" s="20" t="s">
        <v>46</v>
      </c>
      <c r="F1573" s="20" t="s">
        <v>46</v>
      </c>
      <c r="G1573" s="24" t="str">
        <f t="shared" si="24"/>
        <v>Do</v>
      </c>
      <c r="H1573" s="60" t="s">
        <v>1702</v>
      </c>
      <c r="I1573" s="61">
        <v>0.14000000000000001</v>
      </c>
      <c r="J1573" s="11"/>
      <c r="K1573" s="61">
        <v>1</v>
      </c>
      <c r="L1573"/>
      <c r="M1573"/>
      <c r="N1573"/>
      <c r="O1573"/>
      <c r="P1573"/>
      <c r="Q1573"/>
      <c r="R1573"/>
      <c r="S1573"/>
      <c r="T1573"/>
      <c r="U1573"/>
      <c r="V1573"/>
      <c r="W1573"/>
      <c r="X1573"/>
      <c r="Y1573"/>
      <c r="Z1573"/>
      <c r="AA1573"/>
      <c r="AB1573"/>
      <c r="AC1573"/>
      <c r="AD1573"/>
    </row>
    <row r="1574" spans="1:30" s="10" customFormat="1" ht="30" customHeight="1">
      <c r="A1574" s="5"/>
      <c r="B1574" s="5"/>
      <c r="C1574" s="18">
        <v>1571</v>
      </c>
      <c r="D1574" s="19" t="s">
        <v>45</v>
      </c>
      <c r="E1574" s="20" t="s">
        <v>46</v>
      </c>
      <c r="F1574" s="20" t="s">
        <v>46</v>
      </c>
      <c r="G1574" s="24" t="str">
        <f t="shared" si="24"/>
        <v>Do</v>
      </c>
      <c r="H1574" s="60" t="s">
        <v>1703</v>
      </c>
      <c r="I1574" s="61">
        <v>1.5</v>
      </c>
      <c r="J1574" s="11"/>
      <c r="K1574" s="61">
        <v>1</v>
      </c>
      <c r="L1574"/>
      <c r="M1574"/>
      <c r="N1574"/>
      <c r="O1574"/>
      <c r="P1574"/>
      <c r="Q1574"/>
      <c r="R1574"/>
      <c r="S1574"/>
      <c r="T1574"/>
      <c r="U1574"/>
      <c r="V1574"/>
      <c r="W1574"/>
      <c r="X1574"/>
      <c r="Y1574"/>
      <c r="Z1574"/>
      <c r="AA1574"/>
      <c r="AB1574"/>
      <c r="AC1574"/>
      <c r="AD1574"/>
    </row>
    <row r="1575" spans="1:30" s="10" customFormat="1" ht="30" customHeight="1">
      <c r="A1575" s="5"/>
      <c r="B1575" s="5"/>
      <c r="C1575" s="18">
        <v>1572</v>
      </c>
      <c r="D1575" s="19" t="s">
        <v>45</v>
      </c>
      <c r="E1575" s="20" t="s">
        <v>46</v>
      </c>
      <c r="F1575" s="20" t="s">
        <v>46</v>
      </c>
      <c r="G1575" s="24" t="str">
        <f t="shared" si="24"/>
        <v>Do</v>
      </c>
      <c r="H1575" s="60" t="s">
        <v>1704</v>
      </c>
      <c r="I1575" s="61">
        <v>0.183</v>
      </c>
      <c r="J1575" s="11"/>
      <c r="K1575" s="61">
        <v>2</v>
      </c>
      <c r="L1575"/>
      <c r="M1575"/>
      <c r="N1575"/>
      <c r="O1575"/>
      <c r="P1575"/>
      <c r="Q1575"/>
      <c r="R1575"/>
      <c r="S1575"/>
      <c r="T1575"/>
      <c r="U1575"/>
      <c r="V1575"/>
      <c r="W1575"/>
      <c r="X1575"/>
      <c r="Y1575"/>
      <c r="Z1575"/>
      <c r="AA1575"/>
      <c r="AB1575"/>
      <c r="AC1575"/>
      <c r="AD1575"/>
    </row>
    <row r="1576" spans="1:30" s="10" customFormat="1" ht="18.75" customHeight="1">
      <c r="A1576" s="5"/>
      <c r="B1576" s="5"/>
      <c r="C1576" s="18">
        <v>1573</v>
      </c>
      <c r="D1576" s="19" t="s">
        <v>45</v>
      </c>
      <c r="E1576" s="20" t="s">
        <v>46</v>
      </c>
      <c r="F1576" s="20" t="s">
        <v>46</v>
      </c>
      <c r="G1576" s="24" t="str">
        <f t="shared" si="24"/>
        <v>Do</v>
      </c>
      <c r="H1576" s="60" t="s">
        <v>1705</v>
      </c>
      <c r="I1576" s="61">
        <v>0.05</v>
      </c>
      <c r="J1576" s="11"/>
      <c r="K1576" s="61">
        <v>0.5</v>
      </c>
      <c r="L1576"/>
      <c r="M1576"/>
      <c r="N1576"/>
      <c r="O1576"/>
      <c r="P1576"/>
      <c r="Q1576"/>
      <c r="R1576"/>
      <c r="S1576"/>
      <c r="T1576"/>
      <c r="U1576"/>
      <c r="V1576"/>
      <c r="W1576"/>
      <c r="X1576"/>
      <c r="Y1576"/>
      <c r="Z1576"/>
      <c r="AA1576"/>
      <c r="AB1576"/>
      <c r="AC1576"/>
      <c r="AD1576"/>
    </row>
    <row r="1577" spans="1:30" s="10" customFormat="1" ht="60" customHeight="1">
      <c r="A1577" s="5"/>
      <c r="B1577" s="5"/>
      <c r="C1577" s="18">
        <v>1574</v>
      </c>
      <c r="D1577" s="19" t="s">
        <v>45</v>
      </c>
      <c r="E1577" s="20" t="s">
        <v>46</v>
      </c>
      <c r="F1577" s="20" t="s">
        <v>46</v>
      </c>
      <c r="G1577" s="24" t="str">
        <f t="shared" si="24"/>
        <v>Do</v>
      </c>
      <c r="H1577" s="60" t="s">
        <v>1706</v>
      </c>
      <c r="I1577" s="61">
        <v>3</v>
      </c>
      <c r="J1577" s="11"/>
      <c r="K1577" s="61">
        <v>5</v>
      </c>
      <c r="L1577"/>
      <c r="M1577"/>
      <c r="N1577"/>
      <c r="O1577"/>
      <c r="P1577"/>
      <c r="Q1577"/>
      <c r="R1577"/>
      <c r="S1577"/>
      <c r="T1577"/>
      <c r="U1577"/>
      <c r="V1577"/>
      <c r="W1577"/>
      <c r="X1577"/>
      <c r="Y1577"/>
      <c r="Z1577"/>
      <c r="AA1577"/>
      <c r="AB1577"/>
      <c r="AC1577"/>
      <c r="AD1577"/>
    </row>
    <row r="1578" spans="1:30" s="10" customFormat="1" ht="30" customHeight="1">
      <c r="A1578" s="5"/>
      <c r="B1578" s="5"/>
      <c r="C1578" s="18">
        <v>1575</v>
      </c>
      <c r="D1578" s="19" t="s">
        <v>45</v>
      </c>
      <c r="E1578" s="20" t="s">
        <v>46</v>
      </c>
      <c r="F1578" s="20" t="s">
        <v>46</v>
      </c>
      <c r="G1578" s="24" t="str">
        <f t="shared" si="24"/>
        <v>Do</v>
      </c>
      <c r="H1578" s="60" t="s">
        <v>1707</v>
      </c>
      <c r="I1578" s="61">
        <v>5.2999999999999999E-2</v>
      </c>
      <c r="J1578" s="11"/>
      <c r="K1578" s="61">
        <v>1</v>
      </c>
      <c r="L1578"/>
      <c r="M1578"/>
      <c r="N1578"/>
      <c r="O1578"/>
      <c r="P1578"/>
      <c r="Q1578"/>
      <c r="R1578"/>
      <c r="S1578"/>
      <c r="T1578"/>
      <c r="U1578"/>
      <c r="V1578"/>
      <c r="W1578"/>
      <c r="X1578"/>
      <c r="Y1578"/>
      <c r="Z1578"/>
      <c r="AA1578"/>
      <c r="AB1578"/>
      <c r="AC1578"/>
      <c r="AD1578"/>
    </row>
    <row r="1579" spans="1:30" s="10" customFormat="1" ht="30" customHeight="1">
      <c r="A1579" s="5"/>
      <c r="B1579" s="5"/>
      <c r="C1579" s="18">
        <v>1576</v>
      </c>
      <c r="D1579" s="19" t="s">
        <v>45</v>
      </c>
      <c r="E1579" s="20" t="s">
        <v>46</v>
      </c>
      <c r="F1579" s="20" t="s">
        <v>46</v>
      </c>
      <c r="G1579" s="24" t="str">
        <f t="shared" si="24"/>
        <v>Do</v>
      </c>
      <c r="H1579" s="60" t="s">
        <v>1708</v>
      </c>
      <c r="I1579" s="61">
        <v>0.16</v>
      </c>
      <c r="J1579" s="11"/>
      <c r="K1579" s="61">
        <v>3</v>
      </c>
      <c r="L1579"/>
      <c r="M1579"/>
      <c r="N1579"/>
      <c r="O1579"/>
      <c r="P1579"/>
      <c r="Q1579"/>
      <c r="R1579"/>
      <c r="S1579"/>
      <c r="T1579"/>
      <c r="U1579"/>
      <c r="V1579"/>
      <c r="W1579"/>
      <c r="X1579"/>
      <c r="Y1579"/>
      <c r="Z1579"/>
      <c r="AA1579"/>
      <c r="AB1579"/>
      <c r="AC1579"/>
      <c r="AD1579"/>
    </row>
    <row r="1580" spans="1:30" s="10" customFormat="1" ht="30" customHeight="1">
      <c r="A1580" s="5"/>
      <c r="B1580" s="5"/>
      <c r="C1580" s="18">
        <v>1577</v>
      </c>
      <c r="D1580" s="19" t="s">
        <v>45</v>
      </c>
      <c r="E1580" s="20" t="s">
        <v>46</v>
      </c>
      <c r="F1580" s="20" t="s">
        <v>46</v>
      </c>
      <c r="G1580" s="24" t="str">
        <f t="shared" si="24"/>
        <v>Do</v>
      </c>
      <c r="H1580" s="60" t="s">
        <v>1709</v>
      </c>
      <c r="I1580" s="61">
        <v>5.3</v>
      </c>
      <c r="J1580" s="11"/>
      <c r="K1580" s="61">
        <v>3</v>
      </c>
      <c r="L1580"/>
      <c r="M1580"/>
      <c r="N1580"/>
      <c r="O1580"/>
      <c r="P1580"/>
      <c r="Q1580"/>
      <c r="R1580"/>
      <c r="S1580"/>
      <c r="T1580"/>
      <c r="U1580"/>
      <c r="V1580"/>
      <c r="W1580"/>
      <c r="X1580"/>
      <c r="Y1580"/>
      <c r="Z1580"/>
      <c r="AA1580"/>
      <c r="AB1580"/>
      <c r="AC1580"/>
      <c r="AD1580"/>
    </row>
    <row r="1581" spans="1:30" s="10" customFormat="1" ht="45" customHeight="1">
      <c r="A1581" s="5"/>
      <c r="B1581" s="5"/>
      <c r="C1581" s="18">
        <v>1578</v>
      </c>
      <c r="D1581" s="19" t="s">
        <v>45</v>
      </c>
      <c r="E1581" s="20" t="s">
        <v>46</v>
      </c>
      <c r="F1581" s="20" t="s">
        <v>46</v>
      </c>
      <c r="G1581" s="24" t="str">
        <f t="shared" si="24"/>
        <v>Do</v>
      </c>
      <c r="H1581" s="60" t="s">
        <v>1710</v>
      </c>
      <c r="I1581" s="61">
        <v>1.04</v>
      </c>
      <c r="J1581" s="11"/>
      <c r="K1581" s="61">
        <v>2.5</v>
      </c>
      <c r="L1581"/>
      <c r="M1581"/>
      <c r="N1581"/>
      <c r="O1581"/>
      <c r="P1581"/>
      <c r="Q1581"/>
      <c r="R1581"/>
      <c r="S1581"/>
      <c r="T1581"/>
      <c r="U1581"/>
      <c r="V1581"/>
      <c r="W1581"/>
      <c r="X1581"/>
      <c r="Y1581"/>
      <c r="Z1581"/>
      <c r="AA1581"/>
      <c r="AB1581"/>
      <c r="AC1581"/>
      <c r="AD1581"/>
    </row>
    <row r="1582" spans="1:30" s="10" customFormat="1" ht="32.25" customHeight="1">
      <c r="A1582" s="5"/>
      <c r="B1582" s="5"/>
      <c r="C1582" s="18">
        <v>1579</v>
      </c>
      <c r="D1582" s="19" t="s">
        <v>45</v>
      </c>
      <c r="E1582" s="20" t="s">
        <v>46</v>
      </c>
      <c r="F1582" s="20" t="s">
        <v>46</v>
      </c>
      <c r="G1582" s="24" t="str">
        <f t="shared" si="24"/>
        <v>Do</v>
      </c>
      <c r="H1582" s="60" t="s">
        <v>1711</v>
      </c>
      <c r="I1582" s="61">
        <v>3</v>
      </c>
      <c r="J1582" s="11"/>
      <c r="K1582" s="61">
        <v>3</v>
      </c>
      <c r="L1582"/>
      <c r="M1582"/>
      <c r="N1582"/>
      <c r="O1582"/>
      <c r="P1582"/>
      <c r="Q1582"/>
      <c r="R1582"/>
      <c r="S1582"/>
      <c r="T1582"/>
      <c r="U1582"/>
      <c r="V1582"/>
      <c r="W1582"/>
      <c r="X1582"/>
      <c r="Y1582"/>
      <c r="Z1582"/>
      <c r="AA1582"/>
      <c r="AB1582"/>
      <c r="AC1582"/>
      <c r="AD1582"/>
    </row>
    <row r="1583" spans="1:30" s="10" customFormat="1" ht="60" customHeight="1">
      <c r="A1583" s="5"/>
      <c r="B1583" s="5"/>
      <c r="C1583" s="18">
        <v>1580</v>
      </c>
      <c r="D1583" s="19" t="s">
        <v>432</v>
      </c>
      <c r="E1583" s="67" t="s">
        <v>433</v>
      </c>
      <c r="F1583" s="67" t="s">
        <v>433</v>
      </c>
      <c r="G1583" s="24" t="str">
        <f t="shared" si="24"/>
        <v>Bakulia Rd Divn</v>
      </c>
      <c r="H1583" s="60" t="s">
        <v>1712</v>
      </c>
      <c r="I1583" s="61">
        <v>0.6</v>
      </c>
      <c r="J1583" s="11"/>
      <c r="K1583" s="61">
        <v>3.17</v>
      </c>
      <c r="L1583"/>
      <c r="M1583"/>
      <c r="N1583"/>
      <c r="O1583"/>
      <c r="P1583"/>
      <c r="Q1583"/>
      <c r="R1583"/>
      <c r="S1583"/>
      <c r="T1583"/>
      <c r="U1583"/>
      <c r="V1583"/>
      <c r="W1583"/>
      <c r="X1583"/>
      <c r="Y1583"/>
      <c r="Z1583"/>
      <c r="AA1583"/>
      <c r="AB1583"/>
      <c r="AC1583"/>
      <c r="AD1583"/>
    </row>
    <row r="1584" spans="1:30" s="10" customFormat="1" ht="60" customHeight="1">
      <c r="A1584" s="5"/>
      <c r="B1584" s="5"/>
      <c r="C1584" s="18">
        <v>1581</v>
      </c>
      <c r="D1584" s="19" t="s">
        <v>432</v>
      </c>
      <c r="E1584" s="67" t="s">
        <v>433</v>
      </c>
      <c r="F1584" s="67" t="s">
        <v>433</v>
      </c>
      <c r="G1584" s="24" t="str">
        <f t="shared" si="24"/>
        <v>Do</v>
      </c>
      <c r="H1584" s="60" t="s">
        <v>1713</v>
      </c>
      <c r="I1584" s="61">
        <v>0.42699999999999999</v>
      </c>
      <c r="J1584" s="11"/>
      <c r="K1584" s="61">
        <v>2.25</v>
      </c>
      <c r="L1584"/>
      <c r="M1584"/>
      <c r="N1584"/>
      <c r="O1584"/>
      <c r="P1584"/>
      <c r="Q1584"/>
      <c r="R1584"/>
      <c r="S1584"/>
      <c r="T1584"/>
      <c r="U1584"/>
      <c r="V1584"/>
      <c r="W1584"/>
      <c r="X1584"/>
      <c r="Y1584"/>
      <c r="Z1584"/>
      <c r="AA1584"/>
      <c r="AB1584"/>
      <c r="AC1584"/>
      <c r="AD1584"/>
    </row>
    <row r="1585" spans="1:30" s="10" customFormat="1" ht="45" customHeight="1">
      <c r="A1585" s="5"/>
      <c r="B1585" s="5"/>
      <c r="C1585" s="18">
        <v>1582</v>
      </c>
      <c r="D1585" s="19" t="s">
        <v>432</v>
      </c>
      <c r="E1585" s="67" t="s">
        <v>433</v>
      </c>
      <c r="F1585" s="67" t="s">
        <v>433</v>
      </c>
      <c r="G1585" s="24" t="str">
        <f t="shared" si="24"/>
        <v>Do</v>
      </c>
      <c r="H1585" s="60" t="s">
        <v>1714</v>
      </c>
      <c r="I1585" s="61">
        <v>0.8</v>
      </c>
      <c r="J1585" s="11"/>
      <c r="K1585" s="61">
        <v>4.21</v>
      </c>
      <c r="L1585"/>
      <c r="M1585"/>
      <c r="N1585"/>
      <c r="O1585"/>
      <c r="P1585"/>
      <c r="Q1585"/>
      <c r="R1585"/>
      <c r="S1585"/>
      <c r="T1585"/>
      <c r="U1585"/>
      <c r="V1585"/>
      <c r="W1585"/>
      <c r="X1585"/>
      <c r="Y1585"/>
      <c r="Z1585"/>
      <c r="AA1585"/>
      <c r="AB1585"/>
      <c r="AC1585"/>
      <c r="AD1585"/>
    </row>
    <row r="1586" spans="1:30" s="10" customFormat="1" ht="45" customHeight="1">
      <c r="A1586" s="5"/>
      <c r="B1586" s="5"/>
      <c r="C1586" s="18">
        <v>1583</v>
      </c>
      <c r="D1586" s="19" t="s">
        <v>432</v>
      </c>
      <c r="E1586" s="67" t="s">
        <v>433</v>
      </c>
      <c r="F1586" s="67" t="s">
        <v>433</v>
      </c>
      <c r="G1586" s="24" t="str">
        <f t="shared" si="24"/>
        <v>Do</v>
      </c>
      <c r="H1586" s="60" t="s">
        <v>1715</v>
      </c>
      <c r="I1586" s="61">
        <v>0.35199999999999998</v>
      </c>
      <c r="J1586" s="11"/>
      <c r="K1586" s="61">
        <v>1.86</v>
      </c>
      <c r="L1586"/>
      <c r="M1586"/>
      <c r="N1586"/>
      <c r="O1586"/>
      <c r="P1586"/>
      <c r="Q1586"/>
      <c r="R1586"/>
      <c r="S1586"/>
      <c r="T1586"/>
      <c r="U1586"/>
      <c r="V1586"/>
      <c r="W1586"/>
      <c r="X1586"/>
      <c r="Y1586"/>
      <c r="Z1586"/>
      <c r="AA1586"/>
      <c r="AB1586"/>
      <c r="AC1586"/>
      <c r="AD1586"/>
    </row>
    <row r="1587" spans="1:30" s="10" customFormat="1" ht="45" customHeight="1">
      <c r="A1587" s="5"/>
      <c r="B1587" s="5"/>
      <c r="C1587" s="18">
        <v>1584</v>
      </c>
      <c r="D1587" s="19" t="s">
        <v>432</v>
      </c>
      <c r="E1587" s="67" t="s">
        <v>433</v>
      </c>
      <c r="F1587" s="67" t="s">
        <v>433</v>
      </c>
      <c r="G1587" s="24" t="str">
        <f t="shared" si="24"/>
        <v>Do</v>
      </c>
      <c r="H1587" s="60" t="s">
        <v>1716</v>
      </c>
      <c r="I1587" s="61">
        <v>0.2</v>
      </c>
      <c r="J1587" s="11"/>
      <c r="K1587" s="61">
        <v>1.05</v>
      </c>
      <c r="L1587"/>
      <c r="M1587"/>
      <c r="N1587"/>
      <c r="O1587"/>
      <c r="P1587"/>
      <c r="Q1587"/>
      <c r="R1587"/>
      <c r="S1587"/>
      <c r="T1587"/>
      <c r="U1587"/>
      <c r="V1587"/>
      <c r="W1587"/>
      <c r="X1587"/>
      <c r="Y1587"/>
      <c r="Z1587"/>
      <c r="AA1587"/>
      <c r="AB1587"/>
      <c r="AC1587"/>
      <c r="AD1587"/>
    </row>
    <row r="1588" spans="1:30" s="10" customFormat="1" ht="45" customHeight="1">
      <c r="A1588" s="5"/>
      <c r="B1588" s="5"/>
      <c r="C1588" s="18">
        <v>1585</v>
      </c>
      <c r="D1588" s="19" t="s">
        <v>432</v>
      </c>
      <c r="E1588" s="67" t="s">
        <v>433</v>
      </c>
      <c r="F1588" s="67" t="s">
        <v>433</v>
      </c>
      <c r="G1588" s="24" t="str">
        <f t="shared" si="24"/>
        <v>Do</v>
      </c>
      <c r="H1588" s="60" t="s">
        <v>1717</v>
      </c>
      <c r="I1588" s="61">
        <v>0.8</v>
      </c>
      <c r="J1588" s="11"/>
      <c r="K1588" s="61">
        <v>4.21</v>
      </c>
      <c r="L1588"/>
      <c r="M1588"/>
      <c r="N1588"/>
      <c r="O1588"/>
      <c r="P1588"/>
      <c r="Q1588"/>
      <c r="R1588"/>
      <c r="S1588"/>
      <c r="T1588"/>
      <c r="U1588"/>
      <c r="V1588"/>
      <c r="W1588"/>
      <c r="X1588"/>
      <c r="Y1588"/>
      <c r="Z1588"/>
      <c r="AA1588"/>
      <c r="AB1588"/>
      <c r="AC1588"/>
      <c r="AD1588"/>
    </row>
    <row r="1589" spans="1:30" s="10" customFormat="1" ht="45" customHeight="1">
      <c r="A1589" s="5"/>
      <c r="B1589" s="5"/>
      <c r="C1589" s="18">
        <v>1586</v>
      </c>
      <c r="D1589" s="19" t="s">
        <v>432</v>
      </c>
      <c r="E1589" s="67" t="s">
        <v>433</v>
      </c>
      <c r="F1589" s="67" t="s">
        <v>433</v>
      </c>
      <c r="G1589" s="24" t="str">
        <f t="shared" si="24"/>
        <v>Do</v>
      </c>
      <c r="H1589" s="60" t="s">
        <v>1718</v>
      </c>
      <c r="I1589" s="61">
        <v>0.2</v>
      </c>
      <c r="J1589" s="11"/>
      <c r="K1589" s="61">
        <v>1.06</v>
      </c>
      <c r="L1589"/>
      <c r="M1589"/>
      <c r="N1589"/>
      <c r="O1589"/>
      <c r="P1589"/>
      <c r="Q1589"/>
      <c r="R1589"/>
      <c r="S1589"/>
      <c r="T1589"/>
      <c r="U1589"/>
      <c r="V1589"/>
      <c r="W1589"/>
      <c r="X1589"/>
      <c r="Y1589"/>
      <c r="Z1589"/>
      <c r="AA1589"/>
      <c r="AB1589"/>
      <c r="AC1589"/>
      <c r="AD1589"/>
    </row>
    <row r="1590" spans="1:30" s="10" customFormat="1" ht="45" customHeight="1">
      <c r="A1590" s="5"/>
      <c r="B1590" s="5"/>
      <c r="C1590" s="18">
        <v>1587</v>
      </c>
      <c r="D1590" s="19" t="s">
        <v>432</v>
      </c>
      <c r="E1590" s="67" t="s">
        <v>433</v>
      </c>
      <c r="F1590" s="67" t="s">
        <v>433</v>
      </c>
      <c r="G1590" s="24" t="str">
        <f t="shared" si="24"/>
        <v>Do</v>
      </c>
      <c r="H1590" s="60" t="s">
        <v>1719</v>
      </c>
      <c r="I1590" s="61">
        <v>0.2</v>
      </c>
      <c r="J1590" s="11"/>
      <c r="K1590" s="61">
        <v>1.0452874999999999</v>
      </c>
      <c r="L1590"/>
      <c r="M1590"/>
      <c r="N1590"/>
      <c r="O1590"/>
      <c r="P1590"/>
      <c r="Q1590"/>
      <c r="R1590"/>
      <c r="S1590"/>
      <c r="T1590"/>
      <c r="U1590"/>
      <c r="V1590"/>
      <c r="W1590"/>
      <c r="X1590"/>
      <c r="Y1590"/>
      <c r="Z1590"/>
      <c r="AA1590"/>
      <c r="AB1590"/>
      <c r="AC1590"/>
      <c r="AD1590"/>
    </row>
    <row r="1591" spans="1:30" s="10" customFormat="1" ht="45" customHeight="1">
      <c r="A1591" s="5"/>
      <c r="B1591" s="5"/>
      <c r="C1591" s="18">
        <v>1588</v>
      </c>
      <c r="D1591" s="19" t="s">
        <v>432</v>
      </c>
      <c r="E1591" s="67" t="s">
        <v>433</v>
      </c>
      <c r="F1591" s="67" t="s">
        <v>433</v>
      </c>
      <c r="G1591" s="24" t="str">
        <f t="shared" si="24"/>
        <v>Do</v>
      </c>
      <c r="H1591" s="60" t="s">
        <v>1720</v>
      </c>
      <c r="I1591" s="61">
        <v>0.66500000000000004</v>
      </c>
      <c r="J1591" s="11"/>
      <c r="K1591" s="61">
        <v>3.49</v>
      </c>
      <c r="L1591"/>
      <c r="M1591"/>
      <c r="N1591"/>
      <c r="O1591"/>
      <c r="P1591"/>
      <c r="Q1591"/>
      <c r="R1591"/>
      <c r="S1591"/>
      <c r="T1591"/>
      <c r="U1591"/>
      <c r="V1591"/>
      <c r="W1591"/>
      <c r="X1591"/>
      <c r="Y1591"/>
      <c r="Z1591"/>
      <c r="AA1591"/>
      <c r="AB1591"/>
      <c r="AC1591"/>
      <c r="AD1591"/>
    </row>
    <row r="1592" spans="1:30" s="10" customFormat="1" ht="45" customHeight="1">
      <c r="A1592" s="5"/>
      <c r="B1592" s="5"/>
      <c r="C1592" s="18">
        <v>1589</v>
      </c>
      <c r="D1592" s="19" t="s">
        <v>432</v>
      </c>
      <c r="E1592" s="67" t="s">
        <v>433</v>
      </c>
      <c r="F1592" s="67" t="s">
        <v>433</v>
      </c>
      <c r="G1592" s="24" t="str">
        <f t="shared" si="24"/>
        <v>Do</v>
      </c>
      <c r="H1592" s="60" t="s">
        <v>1721</v>
      </c>
      <c r="I1592" s="61">
        <v>0.5</v>
      </c>
      <c r="J1592" s="11"/>
      <c r="K1592" s="61">
        <v>2.65</v>
      </c>
      <c r="L1592"/>
      <c r="M1592"/>
      <c r="N1592"/>
      <c r="O1592"/>
      <c r="P1592"/>
      <c r="Q1592"/>
      <c r="R1592"/>
      <c r="S1592"/>
      <c r="T1592"/>
      <c r="U1592"/>
      <c r="V1592"/>
      <c r="W1592"/>
      <c r="X1592"/>
      <c r="Y1592"/>
      <c r="Z1592"/>
      <c r="AA1592"/>
      <c r="AB1592"/>
      <c r="AC1592"/>
      <c r="AD1592"/>
    </row>
    <row r="1593" spans="1:30" s="10" customFormat="1" ht="30" customHeight="1">
      <c r="A1593" s="5"/>
      <c r="B1593" s="5"/>
      <c r="C1593" s="18">
        <v>1590</v>
      </c>
      <c r="D1593" s="19" t="s">
        <v>1278</v>
      </c>
      <c r="E1593" s="102" t="s">
        <v>1279</v>
      </c>
      <c r="F1593" s="102" t="s">
        <v>1279</v>
      </c>
      <c r="G1593" s="24" t="str">
        <f t="shared" si="24"/>
        <v>Kokrajhar  Rural Rd Dvn</v>
      </c>
      <c r="H1593" s="32" t="s">
        <v>1722</v>
      </c>
      <c r="I1593" s="82">
        <v>0.27</v>
      </c>
      <c r="J1593" s="11"/>
      <c r="K1593" s="70">
        <v>4</v>
      </c>
      <c r="L1593"/>
      <c r="M1593"/>
      <c r="N1593"/>
      <c r="O1593"/>
      <c r="P1593"/>
      <c r="Q1593"/>
      <c r="R1593"/>
      <c r="S1593"/>
      <c r="T1593"/>
      <c r="U1593"/>
      <c r="V1593"/>
      <c r="W1593"/>
      <c r="X1593"/>
      <c r="Y1593"/>
      <c r="Z1593"/>
      <c r="AA1593"/>
      <c r="AB1593"/>
      <c r="AC1593"/>
      <c r="AD1593"/>
    </row>
    <row r="1594" spans="1:30" s="10" customFormat="1" ht="30" customHeight="1">
      <c r="A1594" s="5"/>
      <c r="B1594" s="5"/>
      <c r="C1594" s="18">
        <v>1591</v>
      </c>
      <c r="D1594" s="19" t="s">
        <v>1278</v>
      </c>
      <c r="E1594" s="102" t="s">
        <v>1279</v>
      </c>
      <c r="F1594" s="102" t="s">
        <v>1279</v>
      </c>
      <c r="G1594" s="24" t="str">
        <f t="shared" si="24"/>
        <v>Do</v>
      </c>
      <c r="H1594" s="32" t="s">
        <v>1723</v>
      </c>
      <c r="I1594" s="82">
        <v>0.4</v>
      </c>
      <c r="J1594" s="11"/>
      <c r="K1594" s="70">
        <v>5.59</v>
      </c>
      <c r="L1594"/>
      <c r="M1594"/>
      <c r="N1594"/>
      <c r="O1594"/>
      <c r="P1594"/>
      <c r="Q1594"/>
      <c r="R1594"/>
      <c r="S1594"/>
      <c r="T1594"/>
      <c r="U1594"/>
      <c r="V1594"/>
      <c r="W1594"/>
      <c r="X1594"/>
      <c r="Y1594"/>
      <c r="Z1594"/>
      <c r="AA1594"/>
      <c r="AB1594"/>
      <c r="AC1594"/>
      <c r="AD1594"/>
    </row>
    <row r="1595" spans="1:30" s="10" customFormat="1" ht="30" customHeight="1">
      <c r="A1595" s="5"/>
      <c r="B1595" s="5"/>
      <c r="C1595" s="18">
        <v>1592</v>
      </c>
      <c r="D1595" s="19" t="s">
        <v>1278</v>
      </c>
      <c r="E1595" s="102" t="s">
        <v>1279</v>
      </c>
      <c r="F1595" s="102" t="s">
        <v>1279</v>
      </c>
      <c r="G1595" s="24" t="str">
        <f t="shared" si="24"/>
        <v>Do</v>
      </c>
      <c r="H1595" s="32" t="s">
        <v>1724</v>
      </c>
      <c r="I1595" s="82">
        <v>2</v>
      </c>
      <c r="J1595" s="11"/>
      <c r="K1595" s="70">
        <v>5</v>
      </c>
      <c r="L1595"/>
      <c r="M1595"/>
      <c r="N1595"/>
      <c r="O1595"/>
      <c r="P1595"/>
      <c r="Q1595"/>
      <c r="R1595"/>
      <c r="S1595"/>
      <c r="T1595"/>
      <c r="U1595"/>
      <c r="V1595"/>
      <c r="W1595"/>
      <c r="X1595"/>
      <c r="Y1595"/>
      <c r="Z1595"/>
      <c r="AA1595"/>
      <c r="AB1595"/>
      <c r="AC1595"/>
      <c r="AD1595"/>
    </row>
    <row r="1596" spans="1:30" s="10" customFormat="1" ht="30" customHeight="1">
      <c r="A1596" s="5"/>
      <c r="B1596" s="5"/>
      <c r="C1596" s="18">
        <v>1593</v>
      </c>
      <c r="D1596" s="19" t="s">
        <v>1278</v>
      </c>
      <c r="E1596" s="102" t="s">
        <v>1279</v>
      </c>
      <c r="F1596" s="102" t="s">
        <v>1279</v>
      </c>
      <c r="G1596" s="24" t="str">
        <f t="shared" si="24"/>
        <v>Do</v>
      </c>
      <c r="H1596" s="32" t="s">
        <v>1725</v>
      </c>
      <c r="I1596" s="82">
        <v>1.82</v>
      </c>
      <c r="J1596" s="11"/>
      <c r="K1596" s="70">
        <v>8</v>
      </c>
      <c r="L1596"/>
      <c r="M1596"/>
      <c r="N1596"/>
      <c r="O1596"/>
      <c r="P1596"/>
      <c r="Q1596"/>
      <c r="R1596"/>
      <c r="S1596"/>
      <c r="T1596"/>
      <c r="U1596"/>
      <c r="V1596"/>
      <c r="W1596"/>
      <c r="X1596"/>
      <c r="Y1596"/>
      <c r="Z1596"/>
      <c r="AA1596"/>
      <c r="AB1596"/>
      <c r="AC1596"/>
      <c r="AD1596"/>
    </row>
    <row r="1597" spans="1:30" s="10" customFormat="1" ht="30" customHeight="1">
      <c r="A1597" s="5"/>
      <c r="B1597" s="5"/>
      <c r="C1597" s="18">
        <v>1594</v>
      </c>
      <c r="D1597" s="19" t="s">
        <v>1278</v>
      </c>
      <c r="E1597" s="102" t="s">
        <v>1279</v>
      </c>
      <c r="F1597" s="102" t="s">
        <v>1279</v>
      </c>
      <c r="G1597" s="24" t="str">
        <f t="shared" si="24"/>
        <v>Do</v>
      </c>
      <c r="H1597" s="32" t="s">
        <v>1726</v>
      </c>
      <c r="I1597" s="82">
        <v>1.06</v>
      </c>
      <c r="J1597" s="11"/>
      <c r="K1597" s="70">
        <v>4</v>
      </c>
      <c r="L1597"/>
      <c r="M1597"/>
      <c r="N1597"/>
      <c r="O1597"/>
      <c r="P1597"/>
      <c r="Q1597"/>
      <c r="R1597"/>
      <c r="S1597"/>
      <c r="T1597"/>
      <c r="U1597"/>
      <c r="V1597"/>
      <c r="W1597"/>
      <c r="X1597"/>
      <c r="Y1597"/>
      <c r="Z1597"/>
      <c r="AA1597"/>
      <c r="AB1597"/>
      <c r="AC1597"/>
      <c r="AD1597"/>
    </row>
    <row r="1598" spans="1:30" s="10" customFormat="1" ht="30" customHeight="1">
      <c r="A1598" s="5"/>
      <c r="B1598" s="5"/>
      <c r="C1598" s="18">
        <v>1595</v>
      </c>
      <c r="D1598" s="19" t="s">
        <v>1278</v>
      </c>
      <c r="E1598" s="102" t="s">
        <v>1279</v>
      </c>
      <c r="F1598" s="102" t="s">
        <v>1279</v>
      </c>
      <c r="G1598" s="24" t="str">
        <f t="shared" si="24"/>
        <v>Do</v>
      </c>
      <c r="H1598" s="32" t="s">
        <v>1727</v>
      </c>
      <c r="I1598" s="82">
        <v>1.5</v>
      </c>
      <c r="J1598" s="11"/>
      <c r="K1598" s="70">
        <v>2.0299999999999998</v>
      </c>
      <c r="L1598"/>
      <c r="M1598"/>
      <c r="N1598"/>
      <c r="O1598"/>
      <c r="P1598"/>
      <c r="Q1598"/>
      <c r="R1598"/>
      <c r="S1598"/>
      <c r="T1598"/>
      <c r="U1598"/>
      <c r="V1598"/>
      <c r="W1598"/>
      <c r="X1598"/>
      <c r="Y1598"/>
      <c r="Z1598"/>
      <c r="AA1598"/>
      <c r="AB1598"/>
      <c r="AC1598"/>
      <c r="AD1598"/>
    </row>
    <row r="1599" spans="1:30" s="10" customFormat="1" ht="30" customHeight="1">
      <c r="A1599" s="5"/>
      <c r="B1599" s="5"/>
      <c r="C1599" s="18">
        <v>1596</v>
      </c>
      <c r="D1599" s="19" t="s">
        <v>1278</v>
      </c>
      <c r="E1599" s="102" t="s">
        <v>1279</v>
      </c>
      <c r="F1599" s="102" t="s">
        <v>1279</v>
      </c>
      <c r="G1599" s="24" t="str">
        <f t="shared" si="24"/>
        <v>Do</v>
      </c>
      <c r="H1599" s="32" t="s">
        <v>1728</v>
      </c>
      <c r="I1599" s="82">
        <v>0.8</v>
      </c>
      <c r="J1599" s="11"/>
      <c r="K1599" s="70">
        <v>1.83</v>
      </c>
      <c r="L1599"/>
      <c r="M1599"/>
      <c r="N1599"/>
      <c r="O1599"/>
      <c r="P1599"/>
      <c r="Q1599"/>
      <c r="R1599"/>
      <c r="S1599"/>
      <c r="T1599"/>
      <c r="U1599"/>
      <c r="V1599"/>
      <c r="W1599"/>
      <c r="X1599"/>
      <c r="Y1599"/>
      <c r="Z1599"/>
      <c r="AA1599"/>
      <c r="AB1599"/>
      <c r="AC1599"/>
      <c r="AD1599"/>
    </row>
    <row r="1600" spans="1:30" s="10" customFormat="1" ht="45" customHeight="1">
      <c r="A1600" s="5"/>
      <c r="B1600" s="5"/>
      <c r="C1600" s="18">
        <v>1597</v>
      </c>
      <c r="D1600" s="19" t="s">
        <v>33</v>
      </c>
      <c r="E1600" s="65" t="s">
        <v>1729</v>
      </c>
      <c r="F1600" s="65" t="s">
        <v>1729</v>
      </c>
      <c r="G1600" s="24" t="str">
        <f t="shared" si="24"/>
        <v>Nalbari RR Div</v>
      </c>
      <c r="H1600" s="60" t="s">
        <v>1730</v>
      </c>
      <c r="I1600" s="61">
        <f>5.4-4.5</f>
        <v>0.90000000000000036</v>
      </c>
      <c r="J1600" s="11"/>
      <c r="K1600" s="61">
        <v>1.22</v>
      </c>
      <c r="L1600"/>
      <c r="M1600"/>
      <c r="N1600"/>
      <c r="O1600"/>
      <c r="P1600"/>
      <c r="Q1600"/>
      <c r="R1600"/>
      <c r="S1600"/>
      <c r="T1600"/>
      <c r="U1600"/>
      <c r="V1600"/>
      <c r="W1600"/>
      <c r="X1600"/>
      <c r="Y1600"/>
      <c r="Z1600"/>
      <c r="AA1600"/>
      <c r="AB1600"/>
      <c r="AC1600"/>
      <c r="AD1600"/>
    </row>
    <row r="1601" spans="1:30" s="10" customFormat="1" ht="30" customHeight="1">
      <c r="A1601" s="5"/>
      <c r="B1601" s="5"/>
      <c r="C1601" s="18">
        <v>1598</v>
      </c>
      <c r="D1601" s="19" t="s">
        <v>33</v>
      </c>
      <c r="E1601" s="65" t="s">
        <v>1729</v>
      </c>
      <c r="F1601" s="65" t="s">
        <v>1729</v>
      </c>
      <c r="G1601" s="24" t="str">
        <f t="shared" si="24"/>
        <v>Do</v>
      </c>
      <c r="H1601" s="60" t="s">
        <v>1731</v>
      </c>
      <c r="I1601" s="61">
        <v>0.55500000000000005</v>
      </c>
      <c r="J1601" s="11"/>
      <c r="K1601" s="61">
        <v>2.36</v>
      </c>
      <c r="L1601"/>
      <c r="M1601"/>
      <c r="N1601"/>
      <c r="O1601"/>
      <c r="P1601"/>
      <c r="Q1601"/>
      <c r="R1601"/>
      <c r="S1601"/>
      <c r="T1601"/>
      <c r="U1601"/>
      <c r="V1601"/>
      <c r="W1601"/>
      <c r="X1601"/>
      <c r="Y1601"/>
      <c r="Z1601"/>
      <c r="AA1601"/>
      <c r="AB1601"/>
      <c r="AC1601"/>
      <c r="AD1601"/>
    </row>
    <row r="1602" spans="1:30" s="10" customFormat="1" ht="30" customHeight="1">
      <c r="A1602" s="5"/>
      <c r="B1602" s="5"/>
      <c r="C1602" s="18">
        <v>1599</v>
      </c>
      <c r="D1602" s="19" t="s">
        <v>33</v>
      </c>
      <c r="E1602" s="65" t="s">
        <v>1729</v>
      </c>
      <c r="F1602" s="65" t="s">
        <v>1729</v>
      </c>
      <c r="G1602" s="24" t="str">
        <f t="shared" si="24"/>
        <v>Do</v>
      </c>
      <c r="H1602" s="60" t="s">
        <v>1732</v>
      </c>
      <c r="I1602" s="61">
        <v>1.9</v>
      </c>
      <c r="J1602" s="11"/>
      <c r="K1602" s="61">
        <v>4.99</v>
      </c>
      <c r="L1602"/>
      <c r="M1602"/>
      <c r="N1602"/>
      <c r="O1602"/>
      <c r="P1602"/>
      <c r="Q1602"/>
      <c r="R1602"/>
      <c r="S1602"/>
      <c r="T1602"/>
      <c r="U1602"/>
      <c r="V1602"/>
      <c r="W1602"/>
      <c r="X1602"/>
      <c r="Y1602"/>
      <c r="Z1602"/>
      <c r="AA1602"/>
      <c r="AB1602"/>
      <c r="AC1602"/>
      <c r="AD1602"/>
    </row>
    <row r="1603" spans="1:30" s="10" customFormat="1" ht="45" customHeight="1">
      <c r="A1603" s="5"/>
      <c r="B1603" s="5"/>
      <c r="C1603" s="18">
        <v>1600</v>
      </c>
      <c r="D1603" s="19" t="s">
        <v>33</v>
      </c>
      <c r="E1603" s="65" t="s">
        <v>1729</v>
      </c>
      <c r="F1603" s="65" t="s">
        <v>1729</v>
      </c>
      <c r="G1603" s="24" t="str">
        <f t="shared" si="24"/>
        <v>Do</v>
      </c>
      <c r="H1603" s="60" t="s">
        <v>1733</v>
      </c>
      <c r="I1603" s="61">
        <v>0</v>
      </c>
      <c r="J1603" s="11">
        <v>2</v>
      </c>
      <c r="K1603" s="61">
        <v>11.79</v>
      </c>
      <c r="L1603"/>
      <c r="M1603"/>
      <c r="N1603"/>
      <c r="O1603"/>
      <c r="P1603"/>
      <c r="Q1603"/>
      <c r="R1603"/>
      <c r="S1603"/>
      <c r="T1603"/>
      <c r="U1603"/>
      <c r="V1603"/>
      <c r="W1603"/>
      <c r="X1603"/>
      <c r="Y1603"/>
      <c r="Z1603"/>
      <c r="AA1603"/>
      <c r="AB1603"/>
      <c r="AC1603"/>
      <c r="AD1603"/>
    </row>
    <row r="1604" spans="1:30" s="10" customFormat="1" ht="30" customHeight="1">
      <c r="A1604" s="5"/>
      <c r="B1604" s="5"/>
      <c r="C1604" s="18">
        <v>1601</v>
      </c>
      <c r="D1604" s="19" t="s">
        <v>33</v>
      </c>
      <c r="E1604" s="65" t="s">
        <v>1729</v>
      </c>
      <c r="F1604" s="65" t="s">
        <v>1729</v>
      </c>
      <c r="G1604" s="24" t="str">
        <f t="shared" si="24"/>
        <v>Do</v>
      </c>
      <c r="H1604" s="60" t="s">
        <v>1734</v>
      </c>
      <c r="I1604" s="61">
        <v>1.55</v>
      </c>
      <c r="J1604" s="11"/>
      <c r="K1604" s="61">
        <v>3.5</v>
      </c>
      <c r="L1604"/>
      <c r="M1604"/>
      <c r="N1604"/>
      <c r="O1604"/>
      <c r="P1604"/>
      <c r="Q1604"/>
      <c r="R1604"/>
      <c r="S1604"/>
      <c r="T1604"/>
      <c r="U1604"/>
      <c r="V1604"/>
      <c r="W1604"/>
      <c r="X1604"/>
      <c r="Y1604"/>
      <c r="Z1604"/>
      <c r="AA1604"/>
      <c r="AB1604"/>
      <c r="AC1604"/>
      <c r="AD1604"/>
    </row>
    <row r="1605" spans="1:30" s="10" customFormat="1" ht="45" customHeight="1">
      <c r="A1605" s="5"/>
      <c r="B1605" s="5"/>
      <c r="C1605" s="18">
        <v>1602</v>
      </c>
      <c r="D1605" s="19" t="s">
        <v>33</v>
      </c>
      <c r="E1605" s="65" t="s">
        <v>1729</v>
      </c>
      <c r="F1605" s="65" t="s">
        <v>1729</v>
      </c>
      <c r="G1605" s="24" t="str">
        <f t="shared" si="24"/>
        <v>Do</v>
      </c>
      <c r="H1605" s="60" t="s">
        <v>1735</v>
      </c>
      <c r="I1605" s="61">
        <f>5.23-3.115</f>
        <v>2.1150000000000002</v>
      </c>
      <c r="J1605" s="11"/>
      <c r="K1605" s="61">
        <v>4.76</v>
      </c>
      <c r="L1605"/>
      <c r="M1605"/>
      <c r="N1605"/>
      <c r="O1605"/>
      <c r="P1605"/>
      <c r="Q1605"/>
      <c r="R1605"/>
      <c r="S1605"/>
      <c r="T1605"/>
      <c r="U1605"/>
      <c r="V1605"/>
      <c r="W1605"/>
      <c r="X1605"/>
      <c r="Y1605"/>
      <c r="Z1605"/>
      <c r="AA1605"/>
      <c r="AB1605"/>
      <c r="AC1605"/>
      <c r="AD1605"/>
    </row>
    <row r="1606" spans="1:30" s="10" customFormat="1" ht="18.75" customHeight="1">
      <c r="A1606" s="5"/>
      <c r="B1606" s="5"/>
      <c r="C1606" s="18">
        <v>1603</v>
      </c>
      <c r="D1606" s="19" t="s">
        <v>33</v>
      </c>
      <c r="E1606" s="65" t="s">
        <v>1729</v>
      </c>
      <c r="F1606" s="65" t="s">
        <v>1729</v>
      </c>
      <c r="G1606" s="24" t="str">
        <f t="shared" si="24"/>
        <v>Do</v>
      </c>
      <c r="H1606" s="60" t="s">
        <v>1736</v>
      </c>
      <c r="I1606" s="61">
        <v>2</v>
      </c>
      <c r="J1606" s="11"/>
      <c r="K1606" s="61">
        <v>1.7</v>
      </c>
      <c r="L1606"/>
      <c r="M1606"/>
      <c r="N1606"/>
      <c r="O1606"/>
      <c r="P1606"/>
      <c r="Q1606"/>
      <c r="R1606"/>
      <c r="S1606"/>
      <c r="T1606"/>
      <c r="U1606"/>
      <c r="V1606"/>
      <c r="W1606"/>
      <c r="X1606"/>
      <c r="Y1606"/>
      <c r="Z1606"/>
      <c r="AA1606"/>
      <c r="AB1606"/>
      <c r="AC1606"/>
      <c r="AD1606"/>
    </row>
    <row r="1607" spans="1:30" s="10" customFormat="1" ht="30" customHeight="1">
      <c r="A1607" s="5"/>
      <c r="B1607" s="5"/>
      <c r="C1607" s="18">
        <v>1604</v>
      </c>
      <c r="D1607" s="19" t="s">
        <v>33</v>
      </c>
      <c r="E1607" s="65" t="s">
        <v>1729</v>
      </c>
      <c r="F1607" s="65" t="s">
        <v>1729</v>
      </c>
      <c r="G1607" s="24" t="str">
        <f t="shared" si="24"/>
        <v>Do</v>
      </c>
      <c r="H1607" s="60" t="s">
        <v>1737</v>
      </c>
      <c r="I1607" s="61">
        <v>2.8</v>
      </c>
      <c r="J1607" s="11"/>
      <c r="K1607" s="61">
        <v>1.74</v>
      </c>
      <c r="L1607"/>
      <c r="M1607"/>
      <c r="N1607"/>
      <c r="O1607"/>
      <c r="P1607"/>
      <c r="Q1607"/>
      <c r="R1607"/>
      <c r="S1607"/>
      <c r="T1607"/>
      <c r="U1607"/>
      <c r="V1607"/>
      <c r="W1607"/>
      <c r="X1607"/>
      <c r="Y1607"/>
      <c r="Z1607"/>
      <c r="AA1607"/>
      <c r="AB1607"/>
      <c r="AC1607"/>
      <c r="AD1607"/>
    </row>
    <row r="1608" spans="1:30" s="10" customFormat="1" ht="30" customHeight="1">
      <c r="A1608" s="5"/>
      <c r="B1608" s="5"/>
      <c r="C1608" s="18">
        <v>1605</v>
      </c>
      <c r="D1608" s="19" t="s">
        <v>33</v>
      </c>
      <c r="E1608" s="65" t="s">
        <v>1729</v>
      </c>
      <c r="F1608" s="65" t="s">
        <v>1729</v>
      </c>
      <c r="G1608" s="24" t="str">
        <f t="shared" si="24"/>
        <v>Do</v>
      </c>
      <c r="H1608" s="60" t="s">
        <v>1738</v>
      </c>
      <c r="I1608" s="61">
        <v>1</v>
      </c>
      <c r="J1608" s="11"/>
      <c r="K1608" s="61">
        <v>2.57</v>
      </c>
      <c r="L1608"/>
      <c r="M1608"/>
      <c r="N1608"/>
      <c r="O1608"/>
      <c r="P1608"/>
      <c r="Q1608"/>
      <c r="R1608"/>
      <c r="S1608"/>
      <c r="T1608"/>
      <c r="U1608"/>
      <c r="V1608"/>
      <c r="W1608"/>
      <c r="X1608"/>
      <c r="Y1608"/>
      <c r="Z1608"/>
      <c r="AA1608"/>
      <c r="AB1608"/>
      <c r="AC1608"/>
      <c r="AD1608"/>
    </row>
    <row r="1609" spans="1:30" s="10" customFormat="1" ht="30" customHeight="1">
      <c r="A1609" s="5"/>
      <c r="B1609" s="5"/>
      <c r="C1609" s="18">
        <v>1606</v>
      </c>
      <c r="D1609" s="19" t="s">
        <v>33</v>
      </c>
      <c r="E1609" s="65" t="s">
        <v>1729</v>
      </c>
      <c r="F1609" s="65" t="s">
        <v>1729</v>
      </c>
      <c r="G1609" s="24" t="str">
        <f t="shared" si="24"/>
        <v>Do</v>
      </c>
      <c r="H1609" s="60" t="s">
        <v>1739</v>
      </c>
      <c r="I1609" s="61">
        <v>1</v>
      </c>
      <c r="J1609" s="11"/>
      <c r="K1609" s="61">
        <v>1.89</v>
      </c>
      <c r="L1609"/>
      <c r="M1609"/>
      <c r="N1609"/>
      <c r="O1609"/>
      <c r="P1609"/>
      <c r="Q1609"/>
      <c r="R1609"/>
      <c r="S1609"/>
      <c r="T1609"/>
      <c r="U1609"/>
      <c r="V1609"/>
      <c r="W1609"/>
      <c r="X1609"/>
      <c r="Y1609"/>
      <c r="Z1609"/>
      <c r="AA1609"/>
      <c r="AB1609"/>
      <c r="AC1609"/>
      <c r="AD1609"/>
    </row>
    <row r="1610" spans="1:30" s="10" customFormat="1" ht="30" customHeight="1">
      <c r="A1610" s="5"/>
      <c r="B1610" s="5"/>
      <c r="C1610" s="18">
        <v>1607</v>
      </c>
      <c r="D1610" s="19" t="s">
        <v>33</v>
      </c>
      <c r="E1610" s="65" t="s">
        <v>1729</v>
      </c>
      <c r="F1610" s="65" t="s">
        <v>1729</v>
      </c>
      <c r="G1610" s="24" t="str">
        <f t="shared" ref="G1610:G1675" si="25">IF(F1610=F1609,"Do",F1610)</f>
        <v>Do</v>
      </c>
      <c r="H1610" s="60" t="s">
        <v>1740</v>
      </c>
      <c r="I1610" s="61">
        <v>2.5</v>
      </c>
      <c r="J1610" s="11"/>
      <c r="K1610" s="61">
        <v>1.96</v>
      </c>
      <c r="L1610"/>
      <c r="M1610"/>
      <c r="N1610"/>
      <c r="O1610"/>
      <c r="P1610"/>
      <c r="Q1610"/>
      <c r="R1610"/>
      <c r="S1610"/>
      <c r="T1610"/>
      <c r="U1610"/>
      <c r="V1610"/>
      <c r="W1610"/>
      <c r="X1610"/>
      <c r="Y1610"/>
      <c r="Z1610"/>
      <c r="AA1610"/>
      <c r="AB1610"/>
      <c r="AC1610"/>
      <c r="AD1610"/>
    </row>
    <row r="1611" spans="1:30" s="10" customFormat="1" ht="18.75" customHeight="1">
      <c r="A1611" s="5"/>
      <c r="B1611" s="5"/>
      <c r="C1611" s="18">
        <v>1608</v>
      </c>
      <c r="D1611" s="19" t="s">
        <v>33</v>
      </c>
      <c r="E1611" s="65" t="s">
        <v>1729</v>
      </c>
      <c r="F1611" s="65" t="s">
        <v>1729</v>
      </c>
      <c r="G1611" s="24" t="str">
        <f t="shared" si="25"/>
        <v>Do</v>
      </c>
      <c r="H1611" s="60" t="s">
        <v>1741</v>
      </c>
      <c r="I1611" s="61">
        <v>0.8</v>
      </c>
      <c r="J1611" s="11"/>
      <c r="K1611" s="61">
        <v>2.86</v>
      </c>
      <c r="L1611"/>
      <c r="M1611"/>
      <c r="N1611"/>
      <c r="O1611"/>
      <c r="P1611"/>
      <c r="Q1611"/>
      <c r="R1611"/>
      <c r="S1611"/>
      <c r="T1611"/>
      <c r="U1611"/>
      <c r="V1611"/>
      <c r="W1611"/>
      <c r="X1611"/>
      <c r="Y1611"/>
      <c r="Z1611"/>
      <c r="AA1611"/>
      <c r="AB1611"/>
      <c r="AC1611"/>
      <c r="AD1611"/>
    </row>
    <row r="1612" spans="1:30" s="10" customFormat="1" ht="60" customHeight="1">
      <c r="A1612" s="5"/>
      <c r="B1612" s="5"/>
      <c r="C1612" s="18">
        <v>1609</v>
      </c>
      <c r="D1612" s="19" t="s">
        <v>66</v>
      </c>
      <c r="E1612" s="20" t="s">
        <v>67</v>
      </c>
      <c r="F1612" s="20" t="s">
        <v>67</v>
      </c>
      <c r="G1612" s="24" t="str">
        <f t="shared" si="25"/>
        <v>Jorhat State Rd Divn</v>
      </c>
      <c r="H1612" s="60" t="s">
        <v>1742</v>
      </c>
      <c r="I1612" s="61">
        <v>1</v>
      </c>
      <c r="J1612" s="11"/>
      <c r="K1612" s="61">
        <v>2.25</v>
      </c>
      <c r="L1612"/>
      <c r="M1612"/>
      <c r="N1612"/>
      <c r="O1612"/>
      <c r="P1612"/>
      <c r="Q1612"/>
      <c r="R1612"/>
      <c r="S1612"/>
      <c r="T1612"/>
      <c r="U1612"/>
      <c r="V1612"/>
      <c r="W1612"/>
      <c r="X1612"/>
      <c r="Y1612"/>
      <c r="Z1612"/>
      <c r="AA1612"/>
      <c r="AB1612"/>
      <c r="AC1612"/>
      <c r="AD1612"/>
    </row>
    <row r="1613" spans="1:30" s="10" customFormat="1" ht="45" customHeight="1">
      <c r="A1613" s="5"/>
      <c r="B1613" s="5"/>
      <c r="C1613" s="18">
        <v>1610</v>
      </c>
      <c r="D1613" s="19" t="s">
        <v>66</v>
      </c>
      <c r="E1613" s="20" t="s">
        <v>67</v>
      </c>
      <c r="F1613" s="20" t="s">
        <v>67</v>
      </c>
      <c r="G1613" s="24" t="str">
        <f t="shared" si="25"/>
        <v>Do</v>
      </c>
      <c r="H1613" s="60" t="s">
        <v>1743</v>
      </c>
      <c r="I1613" s="61">
        <v>0.3</v>
      </c>
      <c r="J1613" s="11"/>
      <c r="K1613" s="61">
        <v>3.24</v>
      </c>
      <c r="L1613"/>
      <c r="M1613"/>
      <c r="N1613"/>
      <c r="O1613"/>
      <c r="P1613"/>
      <c r="Q1613"/>
      <c r="R1613"/>
      <c r="S1613"/>
      <c r="T1613"/>
      <c r="U1613"/>
      <c r="V1613"/>
      <c r="W1613"/>
      <c r="X1613"/>
      <c r="Y1613"/>
      <c r="Z1613"/>
      <c r="AA1613"/>
      <c r="AB1613"/>
      <c r="AC1613"/>
      <c r="AD1613"/>
    </row>
    <row r="1614" spans="1:30" s="10" customFormat="1" ht="18.75" customHeight="1">
      <c r="A1614" s="5"/>
      <c r="B1614" s="5"/>
      <c r="C1614" s="18">
        <v>1611</v>
      </c>
      <c r="D1614" s="19" t="s">
        <v>66</v>
      </c>
      <c r="E1614" s="20" t="s">
        <v>67</v>
      </c>
      <c r="F1614" s="20" t="s">
        <v>67</v>
      </c>
      <c r="G1614" s="24" t="str">
        <f t="shared" si="25"/>
        <v>Do</v>
      </c>
      <c r="H1614" s="60" t="s">
        <v>1744</v>
      </c>
      <c r="I1614" s="61">
        <v>4</v>
      </c>
      <c r="J1614" s="11"/>
      <c r="K1614" s="61">
        <v>3.5</v>
      </c>
      <c r="L1614"/>
      <c r="M1614"/>
      <c r="N1614"/>
      <c r="O1614"/>
      <c r="P1614"/>
      <c r="Q1614"/>
      <c r="R1614"/>
      <c r="S1614"/>
      <c r="T1614"/>
      <c r="U1614"/>
      <c r="V1614"/>
      <c r="W1614"/>
      <c r="X1614"/>
      <c r="Y1614"/>
      <c r="Z1614"/>
      <c r="AA1614"/>
      <c r="AB1614"/>
      <c r="AC1614"/>
      <c r="AD1614"/>
    </row>
    <row r="1615" spans="1:30" s="10" customFormat="1" ht="30" customHeight="1">
      <c r="A1615" s="5"/>
      <c r="B1615" s="5"/>
      <c r="C1615" s="18">
        <v>1612</v>
      </c>
      <c r="D1615" s="19" t="s">
        <v>66</v>
      </c>
      <c r="E1615" s="20" t="s">
        <v>67</v>
      </c>
      <c r="F1615" s="20" t="s">
        <v>67</v>
      </c>
      <c r="G1615" s="24" t="str">
        <f t="shared" si="25"/>
        <v>Do</v>
      </c>
      <c r="H1615" s="60" t="s">
        <v>1745</v>
      </c>
      <c r="I1615" s="61">
        <v>4</v>
      </c>
      <c r="J1615" s="11"/>
      <c r="K1615" s="61">
        <v>2</v>
      </c>
      <c r="L1615"/>
      <c r="M1615"/>
      <c r="N1615"/>
      <c r="O1615"/>
      <c r="P1615"/>
      <c r="Q1615"/>
      <c r="R1615"/>
      <c r="S1615"/>
      <c r="T1615"/>
      <c r="U1615"/>
      <c r="V1615"/>
      <c r="W1615"/>
      <c r="X1615"/>
      <c r="Y1615"/>
      <c r="Z1615"/>
      <c r="AA1615"/>
      <c r="AB1615"/>
      <c r="AC1615"/>
      <c r="AD1615"/>
    </row>
    <row r="1616" spans="1:30" s="10" customFormat="1" ht="45" customHeight="1">
      <c r="A1616" s="5"/>
      <c r="B1616" s="5"/>
      <c r="C1616" s="18">
        <v>1613</v>
      </c>
      <c r="D1616" s="19" t="s">
        <v>66</v>
      </c>
      <c r="E1616" s="20" t="s">
        <v>67</v>
      </c>
      <c r="F1616" s="20" t="s">
        <v>67</v>
      </c>
      <c r="G1616" s="24" t="str">
        <f t="shared" si="25"/>
        <v>Do</v>
      </c>
      <c r="H1616" s="60" t="s">
        <v>1746</v>
      </c>
      <c r="I1616" s="61">
        <v>2.2999999999999998</v>
      </c>
      <c r="J1616" s="11"/>
      <c r="K1616" s="61">
        <v>4.72</v>
      </c>
      <c r="L1616"/>
      <c r="M1616"/>
      <c r="N1616"/>
      <c r="O1616"/>
      <c r="P1616"/>
      <c r="Q1616"/>
      <c r="R1616"/>
      <c r="S1616"/>
      <c r="T1616"/>
      <c r="U1616"/>
      <c r="V1616"/>
      <c r="W1616"/>
      <c r="X1616"/>
      <c r="Y1616"/>
      <c r="Z1616"/>
      <c r="AA1616"/>
      <c r="AB1616"/>
      <c r="AC1616"/>
      <c r="AD1616"/>
    </row>
    <row r="1617" spans="1:30" s="10" customFormat="1" ht="30" customHeight="1">
      <c r="A1617" s="5"/>
      <c r="B1617" s="5"/>
      <c r="C1617" s="18">
        <v>1614</v>
      </c>
      <c r="D1617" s="19" t="s">
        <v>66</v>
      </c>
      <c r="E1617" s="20" t="s">
        <v>67</v>
      </c>
      <c r="F1617" s="20" t="s">
        <v>67</v>
      </c>
      <c r="G1617" s="24" t="str">
        <f t="shared" si="25"/>
        <v>Do</v>
      </c>
      <c r="H1617" s="60" t="s">
        <v>1747</v>
      </c>
      <c r="I1617" s="61">
        <v>4</v>
      </c>
      <c r="J1617" s="11"/>
      <c r="K1617" s="61">
        <v>4.45</v>
      </c>
      <c r="L1617"/>
      <c r="M1617"/>
      <c r="N1617"/>
      <c r="O1617"/>
      <c r="P1617"/>
      <c r="Q1617"/>
      <c r="R1617"/>
      <c r="S1617"/>
      <c r="T1617"/>
      <c r="U1617"/>
      <c r="V1617"/>
      <c r="W1617"/>
      <c r="X1617"/>
      <c r="Y1617"/>
      <c r="Z1617"/>
      <c r="AA1617"/>
      <c r="AB1617"/>
      <c r="AC1617"/>
      <c r="AD1617"/>
    </row>
    <row r="1618" spans="1:30" s="10" customFormat="1" ht="30" customHeight="1">
      <c r="A1618" s="5"/>
      <c r="B1618" s="5"/>
      <c r="C1618" s="18">
        <v>1615</v>
      </c>
      <c r="D1618" s="19" t="s">
        <v>66</v>
      </c>
      <c r="E1618" s="20" t="s">
        <v>67</v>
      </c>
      <c r="F1618" s="20" t="s">
        <v>67</v>
      </c>
      <c r="G1618" s="24" t="str">
        <f t="shared" si="25"/>
        <v>Do</v>
      </c>
      <c r="H1618" s="60" t="s">
        <v>1748</v>
      </c>
      <c r="I1618" s="61">
        <f>10.24-7.5</f>
        <v>2.74</v>
      </c>
      <c r="J1618" s="11"/>
      <c r="K1618" s="61">
        <v>2.5</v>
      </c>
      <c r="L1618"/>
      <c r="M1618"/>
      <c r="N1618"/>
      <c r="O1618"/>
      <c r="P1618"/>
      <c r="Q1618"/>
      <c r="R1618"/>
      <c r="S1618"/>
      <c r="T1618"/>
      <c r="U1618"/>
      <c r="V1618"/>
      <c r="W1618"/>
      <c r="X1618"/>
      <c r="Y1618"/>
      <c r="Z1618"/>
      <c r="AA1618"/>
      <c r="AB1618"/>
      <c r="AC1618"/>
      <c r="AD1618"/>
    </row>
    <row r="1619" spans="1:30" s="10" customFormat="1" ht="30" customHeight="1">
      <c r="A1619" s="5"/>
      <c r="B1619" s="5"/>
      <c r="C1619" s="18">
        <v>1616</v>
      </c>
      <c r="D1619" s="19" t="s">
        <v>66</v>
      </c>
      <c r="E1619" s="20" t="s">
        <v>67</v>
      </c>
      <c r="F1619" s="20" t="s">
        <v>67</v>
      </c>
      <c r="G1619" s="24" t="str">
        <f t="shared" si="25"/>
        <v>Do</v>
      </c>
      <c r="H1619" s="60" t="s">
        <v>1749</v>
      </c>
      <c r="I1619" s="61">
        <v>0.06</v>
      </c>
      <c r="J1619" s="11"/>
      <c r="K1619" s="61">
        <v>1.68</v>
      </c>
      <c r="L1619"/>
      <c r="M1619"/>
      <c r="N1619"/>
      <c r="O1619"/>
      <c r="P1619"/>
      <c r="Q1619"/>
      <c r="R1619"/>
      <c r="S1619"/>
      <c r="T1619"/>
      <c r="U1619"/>
      <c r="V1619"/>
      <c r="W1619"/>
      <c r="X1619"/>
      <c r="Y1619"/>
      <c r="Z1619"/>
      <c r="AA1619"/>
      <c r="AB1619"/>
      <c r="AC1619"/>
      <c r="AD1619"/>
    </row>
    <row r="1620" spans="1:30" s="10" customFormat="1" ht="30" customHeight="1">
      <c r="A1620" s="5"/>
      <c r="B1620" s="5"/>
      <c r="C1620" s="18">
        <v>1617</v>
      </c>
      <c r="D1620" s="19" t="s">
        <v>66</v>
      </c>
      <c r="E1620" s="20" t="s">
        <v>67</v>
      </c>
      <c r="F1620" s="20" t="s">
        <v>67</v>
      </c>
      <c r="G1620" s="24" t="str">
        <f t="shared" si="25"/>
        <v>Do</v>
      </c>
      <c r="H1620" s="60" t="s">
        <v>1750</v>
      </c>
      <c r="I1620" s="71">
        <v>0.55000000000000004</v>
      </c>
      <c r="J1620" s="11"/>
      <c r="K1620" s="61">
        <v>4.5599999999999996</v>
      </c>
      <c r="L1620"/>
      <c r="M1620"/>
      <c r="N1620"/>
      <c r="O1620"/>
      <c r="P1620"/>
      <c r="Q1620"/>
      <c r="R1620"/>
      <c r="S1620"/>
      <c r="T1620"/>
      <c r="U1620"/>
      <c r="V1620"/>
      <c r="W1620"/>
      <c r="X1620"/>
      <c r="Y1620"/>
      <c r="Z1620"/>
      <c r="AA1620"/>
      <c r="AB1620"/>
      <c r="AC1620"/>
      <c r="AD1620"/>
    </row>
    <row r="1621" spans="1:30" s="10" customFormat="1" ht="60" customHeight="1">
      <c r="A1621" s="5"/>
      <c r="B1621" s="5"/>
      <c r="C1621" s="18">
        <v>1618</v>
      </c>
      <c r="D1621" s="19" t="s">
        <v>66</v>
      </c>
      <c r="E1621" s="20" t="s">
        <v>67</v>
      </c>
      <c r="F1621" s="20" t="s">
        <v>67</v>
      </c>
      <c r="G1621" s="24" t="str">
        <f t="shared" si="25"/>
        <v>Do</v>
      </c>
      <c r="H1621" s="60" t="s">
        <v>1751</v>
      </c>
      <c r="I1621" s="61">
        <v>0.3</v>
      </c>
      <c r="J1621" s="11"/>
      <c r="K1621" s="61">
        <v>2</v>
      </c>
      <c r="L1621"/>
      <c r="M1621"/>
      <c r="N1621"/>
      <c r="O1621"/>
      <c r="P1621"/>
      <c r="Q1621"/>
      <c r="R1621"/>
      <c r="S1621"/>
      <c r="T1621"/>
      <c r="U1621"/>
      <c r="V1621"/>
      <c r="W1621"/>
      <c r="X1621"/>
      <c r="Y1621"/>
      <c r="Z1621"/>
      <c r="AA1621"/>
      <c r="AB1621"/>
      <c r="AC1621"/>
      <c r="AD1621"/>
    </row>
    <row r="1622" spans="1:30" s="10" customFormat="1" ht="30" customHeight="1">
      <c r="A1622" s="5"/>
      <c r="B1622" s="5"/>
      <c r="C1622" s="18">
        <v>1619</v>
      </c>
      <c r="D1622" s="19" t="s">
        <v>66</v>
      </c>
      <c r="E1622" s="20" t="s">
        <v>67</v>
      </c>
      <c r="F1622" s="20" t="s">
        <v>67</v>
      </c>
      <c r="G1622" s="24" t="str">
        <f t="shared" si="25"/>
        <v>Do</v>
      </c>
      <c r="H1622" s="60" t="s">
        <v>1752</v>
      </c>
      <c r="I1622" s="71">
        <v>11</v>
      </c>
      <c r="J1622" s="11"/>
      <c r="K1622" s="61">
        <v>4.5</v>
      </c>
      <c r="L1622"/>
      <c r="M1622"/>
      <c r="N1622"/>
      <c r="O1622"/>
      <c r="P1622"/>
      <c r="Q1622"/>
      <c r="R1622"/>
      <c r="S1622"/>
      <c r="T1622"/>
      <c r="U1622"/>
      <c r="V1622"/>
      <c r="W1622"/>
      <c r="X1622"/>
      <c r="Y1622"/>
      <c r="Z1622"/>
      <c r="AA1622"/>
      <c r="AB1622"/>
      <c r="AC1622"/>
      <c r="AD1622"/>
    </row>
    <row r="1623" spans="1:30" s="10" customFormat="1" ht="45" customHeight="1">
      <c r="A1623" s="5"/>
      <c r="B1623" s="5"/>
      <c r="C1623" s="18">
        <v>1620</v>
      </c>
      <c r="D1623" s="19" t="s">
        <v>422</v>
      </c>
      <c r="E1623" s="65" t="s">
        <v>423</v>
      </c>
      <c r="F1623" s="65" t="s">
        <v>423</v>
      </c>
      <c r="G1623" s="24" t="str">
        <f t="shared" si="25"/>
        <v>Chirang R&amp;B Divn</v>
      </c>
      <c r="H1623" s="60" t="s">
        <v>1753</v>
      </c>
      <c r="I1623" s="61">
        <v>2</v>
      </c>
      <c r="J1623" s="11"/>
      <c r="K1623" s="61">
        <v>2.6110000000000002</v>
      </c>
      <c r="L1623"/>
      <c r="M1623"/>
      <c r="N1623"/>
      <c r="O1623"/>
      <c r="P1623"/>
      <c r="Q1623"/>
      <c r="R1623"/>
      <c r="S1623"/>
      <c r="T1623"/>
      <c r="U1623"/>
      <c r="V1623"/>
      <c r="W1623"/>
      <c r="X1623"/>
      <c r="Y1623"/>
      <c r="Z1623"/>
      <c r="AA1623"/>
      <c r="AB1623"/>
      <c r="AC1623"/>
      <c r="AD1623"/>
    </row>
    <row r="1624" spans="1:30" s="10" customFormat="1" ht="45" customHeight="1">
      <c r="A1624" s="5"/>
      <c r="B1624" s="5"/>
      <c r="C1624" s="18">
        <v>1621</v>
      </c>
      <c r="D1624" s="19" t="s">
        <v>422</v>
      </c>
      <c r="E1624" s="65" t="s">
        <v>423</v>
      </c>
      <c r="F1624" s="65" t="s">
        <v>423</v>
      </c>
      <c r="G1624" s="24" t="str">
        <f t="shared" si="25"/>
        <v>Do</v>
      </c>
      <c r="H1624" s="60" t="s">
        <v>1754</v>
      </c>
      <c r="I1624" s="61">
        <v>1.5</v>
      </c>
      <c r="J1624" s="11"/>
      <c r="K1624" s="61">
        <v>2.5920000000000001</v>
      </c>
      <c r="L1624"/>
      <c r="M1624"/>
      <c r="N1624"/>
      <c r="O1624"/>
      <c r="P1624"/>
      <c r="Q1624"/>
      <c r="R1624"/>
      <c r="S1624"/>
      <c r="T1624"/>
      <c r="U1624"/>
      <c r="V1624"/>
      <c r="W1624"/>
      <c r="X1624"/>
      <c r="Y1624"/>
      <c r="Z1624"/>
      <c r="AA1624"/>
      <c r="AB1624"/>
      <c r="AC1624"/>
      <c r="AD1624"/>
    </row>
    <row r="1625" spans="1:30" s="10" customFormat="1" ht="30" customHeight="1">
      <c r="A1625" s="5"/>
      <c r="B1625" s="5"/>
      <c r="C1625" s="18">
        <v>1622</v>
      </c>
      <c r="D1625" s="19" t="s">
        <v>422</v>
      </c>
      <c r="E1625" s="65" t="s">
        <v>423</v>
      </c>
      <c r="F1625" s="65" t="s">
        <v>423</v>
      </c>
      <c r="G1625" s="24" t="str">
        <f t="shared" si="25"/>
        <v>Do</v>
      </c>
      <c r="H1625" s="60" t="s">
        <v>1755</v>
      </c>
      <c r="I1625" s="61">
        <v>3.2</v>
      </c>
      <c r="J1625" s="11"/>
      <c r="K1625" s="61">
        <v>3.056</v>
      </c>
      <c r="L1625"/>
      <c r="M1625"/>
      <c r="N1625"/>
      <c r="O1625"/>
      <c r="P1625"/>
      <c r="Q1625"/>
      <c r="R1625"/>
      <c r="S1625"/>
      <c r="T1625"/>
      <c r="U1625"/>
      <c r="V1625"/>
      <c r="W1625"/>
      <c r="X1625"/>
      <c r="Y1625"/>
      <c r="Z1625"/>
      <c r="AA1625"/>
      <c r="AB1625"/>
      <c r="AC1625"/>
      <c r="AD1625"/>
    </row>
    <row r="1626" spans="1:30" s="10" customFormat="1" ht="45" customHeight="1">
      <c r="A1626" s="5"/>
      <c r="B1626" s="5"/>
      <c r="C1626" s="18">
        <v>1623</v>
      </c>
      <c r="D1626" s="19" t="s">
        <v>422</v>
      </c>
      <c r="E1626" s="65" t="s">
        <v>423</v>
      </c>
      <c r="F1626" s="65" t="s">
        <v>423</v>
      </c>
      <c r="G1626" s="24" t="str">
        <f t="shared" si="25"/>
        <v>Do</v>
      </c>
      <c r="H1626" s="60" t="s">
        <v>1756</v>
      </c>
      <c r="I1626" s="61">
        <v>1</v>
      </c>
      <c r="J1626" s="11"/>
      <c r="K1626" s="61">
        <v>2.83</v>
      </c>
      <c r="L1626"/>
      <c r="M1626"/>
      <c r="N1626"/>
      <c r="O1626"/>
      <c r="P1626"/>
      <c r="Q1626"/>
      <c r="R1626"/>
      <c r="S1626"/>
      <c r="T1626"/>
      <c r="U1626"/>
      <c r="V1626"/>
      <c r="W1626"/>
      <c r="X1626"/>
      <c r="Y1626"/>
      <c r="Z1626"/>
      <c r="AA1626"/>
      <c r="AB1626"/>
      <c r="AC1626"/>
      <c r="AD1626"/>
    </row>
    <row r="1627" spans="1:30" s="10" customFormat="1" ht="45" customHeight="1">
      <c r="A1627" s="5"/>
      <c r="B1627" s="5"/>
      <c r="C1627" s="18">
        <v>1624</v>
      </c>
      <c r="D1627" s="19" t="s">
        <v>422</v>
      </c>
      <c r="E1627" s="65" t="s">
        <v>423</v>
      </c>
      <c r="F1627" s="65" t="s">
        <v>423</v>
      </c>
      <c r="G1627" s="24" t="str">
        <f t="shared" si="25"/>
        <v>Do</v>
      </c>
      <c r="H1627" s="60" t="s">
        <v>1757</v>
      </c>
      <c r="I1627" s="61">
        <v>1</v>
      </c>
      <c r="J1627" s="11"/>
      <c r="K1627" s="61">
        <v>1.83</v>
      </c>
      <c r="L1627"/>
      <c r="M1627"/>
      <c r="N1627"/>
      <c r="O1627"/>
      <c r="P1627"/>
      <c r="Q1627"/>
      <c r="R1627"/>
      <c r="S1627"/>
      <c r="T1627"/>
      <c r="U1627"/>
      <c r="V1627"/>
      <c r="W1627"/>
      <c r="X1627"/>
      <c r="Y1627"/>
      <c r="Z1627"/>
      <c r="AA1627"/>
      <c r="AB1627"/>
      <c r="AC1627"/>
      <c r="AD1627"/>
    </row>
    <row r="1628" spans="1:30" s="10" customFormat="1" ht="45" customHeight="1">
      <c r="A1628" s="5"/>
      <c r="B1628" s="5"/>
      <c r="C1628" s="18">
        <v>1625</v>
      </c>
      <c r="D1628" s="19" t="s">
        <v>422</v>
      </c>
      <c r="E1628" s="65" t="s">
        <v>423</v>
      </c>
      <c r="F1628" s="65" t="s">
        <v>423</v>
      </c>
      <c r="G1628" s="24" t="str">
        <f t="shared" si="25"/>
        <v>Do</v>
      </c>
      <c r="H1628" s="60" t="s">
        <v>1758</v>
      </c>
      <c r="I1628" s="61">
        <v>1.5</v>
      </c>
      <c r="J1628" s="11"/>
      <c r="K1628" s="61">
        <v>2.4220000000000002</v>
      </c>
      <c r="L1628"/>
      <c r="M1628"/>
      <c r="N1628"/>
      <c r="O1628"/>
      <c r="P1628"/>
      <c r="Q1628"/>
      <c r="R1628"/>
      <c r="S1628"/>
      <c r="T1628"/>
      <c r="U1628"/>
      <c r="V1628"/>
      <c r="W1628"/>
      <c r="X1628"/>
      <c r="Y1628"/>
      <c r="Z1628"/>
      <c r="AA1628"/>
      <c r="AB1628"/>
      <c r="AC1628"/>
      <c r="AD1628"/>
    </row>
    <row r="1629" spans="1:30" s="10" customFormat="1" ht="45" customHeight="1">
      <c r="A1629" s="5"/>
      <c r="B1629" s="5"/>
      <c r="C1629" s="18">
        <v>1626</v>
      </c>
      <c r="D1629" s="19" t="s">
        <v>422</v>
      </c>
      <c r="E1629" s="65" t="s">
        <v>423</v>
      </c>
      <c r="F1629" s="65" t="s">
        <v>423</v>
      </c>
      <c r="G1629" s="24" t="str">
        <f t="shared" si="25"/>
        <v>Do</v>
      </c>
      <c r="H1629" s="60" t="s">
        <v>1759</v>
      </c>
      <c r="I1629" s="61">
        <v>1</v>
      </c>
      <c r="J1629" s="11"/>
      <c r="K1629" s="61">
        <v>4.3250000000000002</v>
      </c>
      <c r="L1629"/>
      <c r="M1629"/>
      <c r="N1629"/>
      <c r="O1629"/>
      <c r="P1629"/>
      <c r="Q1629"/>
      <c r="R1629"/>
      <c r="S1629"/>
      <c r="T1629"/>
      <c r="U1629"/>
      <c r="V1629"/>
      <c r="W1629"/>
      <c r="X1629"/>
      <c r="Y1629"/>
      <c r="Z1629"/>
      <c r="AA1629"/>
      <c r="AB1629"/>
      <c r="AC1629"/>
      <c r="AD1629"/>
    </row>
    <row r="1630" spans="1:30" s="10" customFormat="1" ht="45" customHeight="1">
      <c r="A1630" s="5"/>
      <c r="B1630" s="5"/>
      <c r="C1630" s="18">
        <v>1627</v>
      </c>
      <c r="D1630" s="19" t="s">
        <v>63</v>
      </c>
      <c r="E1630" s="69" t="s">
        <v>480</v>
      </c>
      <c r="F1630" s="69" t="s">
        <v>480</v>
      </c>
      <c r="G1630" s="24" t="str">
        <f t="shared" si="25"/>
        <v>Golaghat State Rd Divn</v>
      </c>
      <c r="H1630" s="32" t="s">
        <v>1760</v>
      </c>
      <c r="I1630" s="70">
        <v>0</v>
      </c>
      <c r="J1630" s="11">
        <v>1</v>
      </c>
      <c r="K1630" s="70">
        <v>8.33</v>
      </c>
      <c r="L1630"/>
      <c r="M1630"/>
      <c r="N1630"/>
      <c r="O1630"/>
      <c r="P1630"/>
      <c r="Q1630"/>
      <c r="R1630"/>
      <c r="S1630"/>
      <c r="T1630"/>
      <c r="U1630"/>
      <c r="V1630"/>
      <c r="W1630"/>
      <c r="X1630"/>
      <c r="Y1630"/>
      <c r="Z1630"/>
      <c r="AA1630"/>
      <c r="AB1630"/>
      <c r="AC1630"/>
      <c r="AD1630"/>
    </row>
    <row r="1631" spans="1:30" s="10" customFormat="1" ht="60" customHeight="1">
      <c r="A1631" s="5"/>
      <c r="B1631" s="5"/>
      <c r="C1631" s="18">
        <v>1628</v>
      </c>
      <c r="D1631" s="19" t="s">
        <v>63</v>
      </c>
      <c r="E1631" s="69" t="s">
        <v>480</v>
      </c>
      <c r="F1631" s="69" t="s">
        <v>480</v>
      </c>
      <c r="G1631" s="24" t="str">
        <f t="shared" si="25"/>
        <v>Do</v>
      </c>
      <c r="H1631" s="60" t="s">
        <v>1761</v>
      </c>
      <c r="I1631" s="70">
        <v>0.2</v>
      </c>
      <c r="J1631" s="11"/>
      <c r="K1631" s="70">
        <v>0.52</v>
      </c>
      <c r="L1631"/>
      <c r="M1631"/>
      <c r="N1631"/>
      <c r="O1631"/>
      <c r="P1631"/>
      <c r="Q1631"/>
      <c r="R1631"/>
      <c r="S1631"/>
      <c r="T1631"/>
      <c r="U1631"/>
      <c r="V1631"/>
      <c r="W1631"/>
      <c r="X1631"/>
      <c r="Y1631"/>
      <c r="Z1631"/>
      <c r="AA1631"/>
      <c r="AB1631"/>
      <c r="AC1631"/>
      <c r="AD1631"/>
    </row>
    <row r="1632" spans="1:30" s="10" customFormat="1" ht="45" customHeight="1">
      <c r="A1632" s="5"/>
      <c r="B1632" s="5"/>
      <c r="C1632" s="18">
        <v>1629</v>
      </c>
      <c r="D1632" s="19" t="s">
        <v>63</v>
      </c>
      <c r="E1632" s="69" t="s">
        <v>480</v>
      </c>
      <c r="F1632" s="69"/>
      <c r="G1632" s="24">
        <f t="shared" si="25"/>
        <v>0</v>
      </c>
      <c r="H1632" s="60" t="s">
        <v>1762</v>
      </c>
      <c r="I1632" s="70">
        <v>0.5</v>
      </c>
      <c r="J1632" s="11"/>
      <c r="K1632" s="70">
        <v>0.89500000000000002</v>
      </c>
      <c r="L1632"/>
      <c r="M1632"/>
      <c r="N1632"/>
      <c r="O1632"/>
      <c r="P1632"/>
      <c r="Q1632"/>
      <c r="R1632"/>
      <c r="S1632"/>
      <c r="T1632"/>
      <c r="U1632"/>
      <c r="V1632"/>
      <c r="W1632"/>
      <c r="X1632"/>
      <c r="Y1632"/>
      <c r="Z1632"/>
      <c r="AA1632"/>
      <c r="AB1632"/>
      <c r="AC1632"/>
      <c r="AD1632"/>
    </row>
    <row r="1633" spans="1:30" s="10" customFormat="1" ht="45" customHeight="1">
      <c r="A1633" s="5"/>
      <c r="B1633" s="5"/>
      <c r="C1633" s="18">
        <v>1630</v>
      </c>
      <c r="D1633" s="19" t="s">
        <v>57</v>
      </c>
      <c r="E1633" s="20" t="s">
        <v>58</v>
      </c>
      <c r="F1633" s="20" t="s">
        <v>58</v>
      </c>
      <c r="G1633" s="24" t="str">
        <f t="shared" si="25"/>
        <v>Dhubri Rural Rd Divn</v>
      </c>
      <c r="H1633" s="60" t="s">
        <v>1763</v>
      </c>
      <c r="I1633" s="70">
        <v>0.65</v>
      </c>
      <c r="J1633" s="11"/>
      <c r="K1633" s="70">
        <v>4</v>
      </c>
      <c r="L1633"/>
      <c r="M1633"/>
      <c r="N1633"/>
      <c r="O1633"/>
      <c r="P1633"/>
      <c r="Q1633"/>
      <c r="R1633"/>
      <c r="S1633"/>
      <c r="T1633"/>
      <c r="U1633"/>
      <c r="V1633"/>
      <c r="W1633"/>
      <c r="X1633"/>
      <c r="Y1633"/>
      <c r="Z1633"/>
      <c r="AA1633"/>
      <c r="AB1633"/>
      <c r="AC1633"/>
      <c r="AD1633"/>
    </row>
    <row r="1634" spans="1:30" s="10" customFormat="1" ht="45" customHeight="1">
      <c r="A1634" s="5"/>
      <c r="B1634" s="5"/>
      <c r="C1634" s="18">
        <v>1631</v>
      </c>
      <c r="D1634" s="19" t="s">
        <v>57</v>
      </c>
      <c r="E1634" s="20" t="s">
        <v>58</v>
      </c>
      <c r="F1634" s="20" t="s">
        <v>58</v>
      </c>
      <c r="G1634" s="24" t="str">
        <f t="shared" si="25"/>
        <v>Do</v>
      </c>
      <c r="H1634" s="60" t="s">
        <v>1764</v>
      </c>
      <c r="I1634" s="70">
        <v>0.15</v>
      </c>
      <c r="J1634" s="11"/>
      <c r="K1634" s="70">
        <v>3.5</v>
      </c>
      <c r="L1634"/>
      <c r="M1634"/>
      <c r="N1634"/>
      <c r="O1634"/>
      <c r="P1634"/>
      <c r="Q1634"/>
      <c r="R1634"/>
      <c r="S1634"/>
      <c r="T1634"/>
      <c r="U1634"/>
      <c r="V1634"/>
      <c r="W1634"/>
      <c r="X1634"/>
      <c r="Y1634"/>
      <c r="Z1634"/>
      <c r="AA1634"/>
      <c r="AB1634"/>
      <c r="AC1634"/>
      <c r="AD1634"/>
    </row>
    <row r="1635" spans="1:30" s="10" customFormat="1" ht="45" customHeight="1">
      <c r="A1635" s="5"/>
      <c r="B1635" s="5"/>
      <c r="C1635" s="18">
        <v>1632</v>
      </c>
      <c r="D1635" s="19" t="s">
        <v>57</v>
      </c>
      <c r="E1635" s="20" t="s">
        <v>58</v>
      </c>
      <c r="F1635" s="20" t="s">
        <v>58</v>
      </c>
      <c r="G1635" s="24" t="str">
        <f t="shared" si="25"/>
        <v>Do</v>
      </c>
      <c r="H1635" s="60" t="s">
        <v>1765</v>
      </c>
      <c r="I1635" s="70">
        <v>0.6</v>
      </c>
      <c r="J1635" s="11"/>
      <c r="K1635" s="70">
        <v>2.5</v>
      </c>
      <c r="L1635"/>
      <c r="M1635"/>
      <c r="N1635"/>
      <c r="O1635"/>
      <c r="P1635"/>
      <c r="Q1635"/>
      <c r="R1635"/>
      <c r="S1635"/>
      <c r="T1635"/>
      <c r="U1635"/>
      <c r="V1635"/>
      <c r="W1635"/>
      <c r="X1635"/>
      <c r="Y1635"/>
      <c r="Z1635"/>
      <c r="AA1635"/>
      <c r="AB1635"/>
      <c r="AC1635"/>
      <c r="AD1635"/>
    </row>
    <row r="1636" spans="1:30" s="10" customFormat="1" ht="30" customHeight="1">
      <c r="A1636" s="5"/>
      <c r="B1636" s="5"/>
      <c r="C1636" s="18">
        <v>1633</v>
      </c>
      <c r="D1636" s="19" t="s">
        <v>66</v>
      </c>
      <c r="E1636" s="20" t="s">
        <v>67</v>
      </c>
      <c r="F1636" s="20" t="s">
        <v>67</v>
      </c>
      <c r="G1636" s="24" t="str">
        <f t="shared" si="25"/>
        <v>Jorhat State Rd Divn</v>
      </c>
      <c r="H1636" s="60" t="s">
        <v>1766</v>
      </c>
      <c r="I1636" s="61">
        <v>0.6</v>
      </c>
      <c r="J1636" s="11"/>
      <c r="K1636" s="61">
        <v>1.2</v>
      </c>
      <c r="L1636"/>
      <c r="M1636"/>
      <c r="N1636"/>
      <c r="O1636"/>
      <c r="P1636"/>
      <c r="Q1636"/>
      <c r="R1636"/>
      <c r="S1636"/>
      <c r="T1636"/>
      <c r="U1636"/>
      <c r="V1636"/>
      <c r="W1636"/>
      <c r="X1636"/>
      <c r="Y1636"/>
      <c r="Z1636"/>
      <c r="AA1636"/>
      <c r="AB1636"/>
      <c r="AC1636"/>
      <c r="AD1636"/>
    </row>
    <row r="1637" spans="1:30" s="10" customFormat="1" ht="18.75" customHeight="1">
      <c r="A1637" s="5"/>
      <c r="B1637" s="5"/>
      <c r="C1637" s="18">
        <v>1634</v>
      </c>
      <c r="D1637" s="19" t="s">
        <v>66</v>
      </c>
      <c r="E1637" s="20" t="s">
        <v>67</v>
      </c>
      <c r="F1637" s="20" t="s">
        <v>67</v>
      </c>
      <c r="G1637" s="24" t="str">
        <f t="shared" si="25"/>
        <v>Do</v>
      </c>
      <c r="H1637" s="60" t="s">
        <v>1767</v>
      </c>
      <c r="I1637" s="112">
        <v>2.23</v>
      </c>
      <c r="J1637" s="11"/>
      <c r="K1637" s="61">
        <v>1.4</v>
      </c>
      <c r="L1637"/>
      <c r="M1637"/>
      <c r="N1637"/>
      <c r="O1637"/>
      <c r="P1637"/>
      <c r="Q1637"/>
      <c r="R1637"/>
      <c r="S1637"/>
      <c r="T1637"/>
      <c r="U1637"/>
      <c r="V1637"/>
      <c r="W1637"/>
      <c r="X1637"/>
      <c r="Y1637"/>
      <c r="Z1637"/>
      <c r="AA1637"/>
      <c r="AB1637"/>
      <c r="AC1637"/>
      <c r="AD1637"/>
    </row>
    <row r="1638" spans="1:30" s="10" customFormat="1" ht="18.75" customHeight="1">
      <c r="A1638" s="5"/>
      <c r="B1638" s="5"/>
      <c r="C1638" s="18">
        <v>1635</v>
      </c>
      <c r="D1638" s="19" t="s">
        <v>66</v>
      </c>
      <c r="E1638" s="20" t="s">
        <v>67</v>
      </c>
      <c r="F1638" s="20" t="s">
        <v>67</v>
      </c>
      <c r="G1638" s="24" t="str">
        <f t="shared" si="25"/>
        <v>Do</v>
      </c>
      <c r="H1638" s="60" t="s">
        <v>1768</v>
      </c>
      <c r="I1638" s="112">
        <v>2.84</v>
      </c>
      <c r="J1638" s="11"/>
      <c r="K1638" s="61">
        <v>1.49</v>
      </c>
      <c r="L1638"/>
      <c r="M1638"/>
      <c r="N1638"/>
      <c r="O1638"/>
      <c r="P1638"/>
      <c r="Q1638"/>
      <c r="R1638"/>
      <c r="S1638"/>
      <c r="T1638"/>
      <c r="U1638"/>
      <c r="V1638"/>
      <c r="W1638"/>
      <c r="X1638"/>
      <c r="Y1638"/>
      <c r="Z1638"/>
      <c r="AA1638"/>
      <c r="AB1638"/>
      <c r="AC1638"/>
      <c r="AD1638"/>
    </row>
    <row r="1639" spans="1:30" s="10" customFormat="1" ht="18.75" customHeight="1">
      <c r="A1639" s="5"/>
      <c r="B1639" s="5"/>
      <c r="C1639" s="18">
        <v>1636</v>
      </c>
      <c r="D1639" s="19" t="s">
        <v>66</v>
      </c>
      <c r="E1639" s="20" t="s">
        <v>67</v>
      </c>
      <c r="F1639" s="20" t="s">
        <v>67</v>
      </c>
      <c r="G1639" s="24" t="str">
        <f t="shared" si="25"/>
        <v>Do</v>
      </c>
      <c r="H1639" s="60" t="s">
        <v>1769</v>
      </c>
      <c r="I1639" s="112">
        <v>1.54</v>
      </c>
      <c r="J1639" s="11"/>
      <c r="K1639" s="61">
        <v>2.9</v>
      </c>
      <c r="L1639"/>
      <c r="M1639"/>
      <c r="N1639"/>
      <c r="O1639"/>
      <c r="P1639"/>
      <c r="Q1639"/>
      <c r="R1639"/>
      <c r="S1639"/>
      <c r="T1639"/>
      <c r="U1639"/>
      <c r="V1639"/>
      <c r="W1639"/>
      <c r="X1639"/>
      <c r="Y1639"/>
      <c r="Z1639"/>
      <c r="AA1639"/>
      <c r="AB1639"/>
      <c r="AC1639"/>
      <c r="AD1639"/>
    </row>
    <row r="1640" spans="1:30" s="10" customFormat="1" ht="18.75" customHeight="1">
      <c r="A1640" s="5"/>
      <c r="B1640" s="5"/>
      <c r="C1640" s="18">
        <v>1637</v>
      </c>
      <c r="D1640" s="19" t="s">
        <v>66</v>
      </c>
      <c r="E1640" s="20" t="s">
        <v>67</v>
      </c>
      <c r="F1640" s="20" t="s">
        <v>67</v>
      </c>
      <c r="G1640" s="24" t="str">
        <f t="shared" si="25"/>
        <v>Do</v>
      </c>
      <c r="H1640" s="60" t="s">
        <v>1770</v>
      </c>
      <c r="I1640" s="112">
        <v>8</v>
      </c>
      <c r="J1640" s="11"/>
      <c r="K1640" s="61">
        <v>2.5</v>
      </c>
      <c r="L1640"/>
      <c r="M1640"/>
      <c r="N1640"/>
      <c r="O1640"/>
      <c r="P1640"/>
      <c r="Q1640"/>
      <c r="R1640"/>
      <c r="S1640"/>
      <c r="T1640"/>
      <c r="U1640"/>
      <c r="V1640"/>
      <c r="W1640"/>
      <c r="X1640"/>
      <c r="Y1640"/>
      <c r="Z1640"/>
      <c r="AA1640"/>
      <c r="AB1640"/>
      <c r="AC1640"/>
      <c r="AD1640"/>
    </row>
    <row r="1641" spans="1:30" s="10" customFormat="1" ht="18.75" customHeight="1">
      <c r="A1641" s="5"/>
      <c r="B1641" s="5"/>
      <c r="C1641" s="18">
        <v>1638</v>
      </c>
      <c r="D1641" s="19" t="s">
        <v>66</v>
      </c>
      <c r="E1641" s="20" t="s">
        <v>67</v>
      </c>
      <c r="F1641" s="20" t="s">
        <v>67</v>
      </c>
      <c r="G1641" s="24" t="str">
        <f t="shared" si="25"/>
        <v>Do</v>
      </c>
      <c r="H1641" s="60" t="s">
        <v>1771</v>
      </c>
      <c r="I1641" s="112">
        <v>4</v>
      </c>
      <c r="J1641" s="11"/>
      <c r="K1641" s="61">
        <v>2</v>
      </c>
      <c r="L1641"/>
      <c r="M1641"/>
      <c r="N1641"/>
      <c r="O1641"/>
      <c r="P1641"/>
      <c r="Q1641"/>
      <c r="R1641"/>
      <c r="S1641"/>
      <c r="T1641"/>
      <c r="U1641"/>
      <c r="V1641"/>
      <c r="W1641"/>
      <c r="X1641"/>
      <c r="Y1641"/>
      <c r="Z1641"/>
      <c r="AA1641"/>
      <c r="AB1641"/>
      <c r="AC1641"/>
      <c r="AD1641"/>
    </row>
    <row r="1642" spans="1:30" s="10" customFormat="1" ht="60" customHeight="1">
      <c r="A1642" s="5"/>
      <c r="B1642" s="5"/>
      <c r="C1642" s="18">
        <v>1639</v>
      </c>
      <c r="D1642" s="19" t="s">
        <v>71</v>
      </c>
      <c r="E1642" s="65" t="s">
        <v>476</v>
      </c>
      <c r="F1642" s="65" t="s">
        <v>477</v>
      </c>
      <c r="G1642" s="24" t="str">
        <f t="shared" si="25"/>
        <v>North Guwahati State Road Division</v>
      </c>
      <c r="H1642" s="60" t="s">
        <v>1772</v>
      </c>
      <c r="I1642" s="61">
        <v>11.744999999999999</v>
      </c>
      <c r="J1642" s="11"/>
      <c r="K1642" s="61">
        <v>4.3899999999999997</v>
      </c>
      <c r="L1642"/>
      <c r="M1642"/>
      <c r="N1642"/>
      <c r="O1642"/>
      <c r="P1642"/>
      <c r="Q1642"/>
      <c r="R1642"/>
      <c r="S1642"/>
      <c r="T1642"/>
      <c r="U1642"/>
      <c r="V1642"/>
      <c r="W1642"/>
      <c r="X1642"/>
      <c r="Y1642"/>
      <c r="Z1642"/>
      <c r="AA1642"/>
      <c r="AB1642"/>
      <c r="AC1642"/>
      <c r="AD1642"/>
    </row>
    <row r="1643" spans="1:30" s="10" customFormat="1" ht="75" customHeight="1">
      <c r="A1643" s="5"/>
      <c r="B1643" s="5"/>
      <c r="C1643" s="18">
        <v>1640</v>
      </c>
      <c r="D1643" s="19" t="s">
        <v>71</v>
      </c>
      <c r="E1643" s="65" t="s">
        <v>476</v>
      </c>
      <c r="F1643" s="65" t="s">
        <v>477</v>
      </c>
      <c r="G1643" s="24" t="str">
        <f t="shared" si="25"/>
        <v>Do</v>
      </c>
      <c r="H1643" s="60" t="s">
        <v>1773</v>
      </c>
      <c r="I1643" s="61">
        <v>0</v>
      </c>
      <c r="J1643" s="11"/>
      <c r="K1643" s="61">
        <v>1.4</v>
      </c>
      <c r="L1643"/>
      <c r="M1643"/>
      <c r="N1643"/>
      <c r="O1643"/>
      <c r="P1643"/>
      <c r="Q1643"/>
      <c r="R1643"/>
      <c r="S1643"/>
      <c r="T1643"/>
      <c r="U1643"/>
      <c r="V1643"/>
      <c r="W1643"/>
      <c r="X1643"/>
      <c r="Y1643"/>
      <c r="Z1643"/>
      <c r="AA1643"/>
      <c r="AB1643"/>
      <c r="AC1643"/>
      <c r="AD1643"/>
    </row>
    <row r="1644" spans="1:30" s="10" customFormat="1" ht="60" customHeight="1">
      <c r="A1644" s="5"/>
      <c r="B1644" s="5"/>
      <c r="C1644" s="18">
        <v>1641</v>
      </c>
      <c r="D1644" s="19" t="s">
        <v>42</v>
      </c>
      <c r="E1644" s="20" t="s">
        <v>43</v>
      </c>
      <c r="F1644" s="20" t="s">
        <v>43</v>
      </c>
      <c r="G1644" s="24" t="str">
        <f t="shared" si="25"/>
        <v>Bongaigaon Rural Rd Divn</v>
      </c>
      <c r="H1644" s="113" t="s">
        <v>1774</v>
      </c>
      <c r="I1644" s="115">
        <v>4.75</v>
      </c>
      <c r="J1644" s="11"/>
      <c r="K1644" s="114">
        <v>80.430999999999997</v>
      </c>
      <c r="L1644"/>
      <c r="M1644"/>
      <c r="N1644"/>
      <c r="O1644"/>
      <c r="P1644"/>
      <c r="Q1644"/>
      <c r="R1644"/>
      <c r="S1644"/>
      <c r="T1644"/>
      <c r="U1644"/>
      <c r="V1644"/>
      <c r="W1644"/>
      <c r="X1644"/>
      <c r="Y1644"/>
      <c r="Z1644"/>
      <c r="AA1644"/>
      <c r="AB1644"/>
      <c r="AC1644"/>
      <c r="AD1644"/>
    </row>
    <row r="1645" spans="1:30" s="10" customFormat="1" ht="30" customHeight="1">
      <c r="A1645" s="5"/>
      <c r="B1645" s="5"/>
      <c r="C1645" s="18">
        <v>1642</v>
      </c>
      <c r="D1645" s="19" t="s">
        <v>42</v>
      </c>
      <c r="E1645" s="20" t="s">
        <v>43</v>
      </c>
      <c r="F1645" s="20" t="s">
        <v>43</v>
      </c>
      <c r="G1645" s="24" t="str">
        <f t="shared" si="25"/>
        <v>Do</v>
      </c>
      <c r="H1645" s="113" t="s">
        <v>1775</v>
      </c>
      <c r="I1645" s="115">
        <v>3.1</v>
      </c>
      <c r="J1645" s="11"/>
      <c r="K1645" s="114">
        <v>43.13</v>
      </c>
      <c r="L1645"/>
      <c r="M1645"/>
      <c r="N1645"/>
      <c r="O1645"/>
      <c r="P1645"/>
      <c r="Q1645"/>
      <c r="R1645"/>
      <c r="S1645"/>
      <c r="T1645"/>
      <c r="U1645"/>
      <c r="V1645"/>
      <c r="W1645"/>
      <c r="X1645"/>
      <c r="Y1645"/>
      <c r="Z1645"/>
      <c r="AA1645"/>
      <c r="AB1645"/>
      <c r="AC1645"/>
      <c r="AD1645"/>
    </row>
    <row r="1646" spans="1:30" s="10" customFormat="1" ht="30" customHeight="1">
      <c r="A1646" s="5"/>
      <c r="B1646" s="5"/>
      <c r="C1646" s="18">
        <v>1643</v>
      </c>
      <c r="D1646" s="19" t="s">
        <v>42</v>
      </c>
      <c r="E1646" s="20" t="s">
        <v>43</v>
      </c>
      <c r="F1646" s="20" t="s">
        <v>43</v>
      </c>
      <c r="G1646" s="24" t="str">
        <f t="shared" si="25"/>
        <v>Do</v>
      </c>
      <c r="H1646" s="113" t="s">
        <v>1776</v>
      </c>
      <c r="I1646" s="115">
        <v>3.8650000000000002</v>
      </c>
      <c r="J1646" s="11"/>
      <c r="K1646" s="114">
        <v>50.070999999999998</v>
      </c>
      <c r="L1646"/>
      <c r="M1646"/>
      <c r="N1646"/>
      <c r="O1646"/>
      <c r="P1646"/>
      <c r="Q1646"/>
      <c r="R1646"/>
      <c r="S1646"/>
      <c r="T1646"/>
      <c r="U1646"/>
      <c r="V1646"/>
      <c r="W1646"/>
      <c r="X1646"/>
      <c r="Y1646"/>
      <c r="Z1646"/>
      <c r="AA1646"/>
      <c r="AB1646"/>
      <c r="AC1646"/>
      <c r="AD1646"/>
    </row>
    <row r="1647" spans="1:30" s="10" customFormat="1" ht="30" customHeight="1">
      <c r="A1647" s="5"/>
      <c r="B1647" s="5"/>
      <c r="C1647" s="18">
        <v>1644</v>
      </c>
      <c r="D1647" s="19" t="s">
        <v>42</v>
      </c>
      <c r="E1647" s="20" t="s">
        <v>43</v>
      </c>
      <c r="F1647" s="20" t="s">
        <v>43</v>
      </c>
      <c r="G1647" s="24" t="str">
        <f t="shared" si="25"/>
        <v>Do</v>
      </c>
      <c r="H1647" s="113" t="s">
        <v>1777</v>
      </c>
      <c r="I1647" s="115">
        <v>1.1000000000000001</v>
      </c>
      <c r="J1647" s="11"/>
      <c r="K1647" s="114">
        <v>16.373000000000001</v>
      </c>
      <c r="L1647"/>
      <c r="M1647"/>
      <c r="N1647"/>
      <c r="O1647"/>
      <c r="P1647"/>
      <c r="Q1647"/>
      <c r="R1647"/>
      <c r="S1647"/>
      <c r="T1647"/>
      <c r="U1647"/>
      <c r="V1647"/>
      <c r="W1647"/>
      <c r="X1647"/>
      <c r="Y1647"/>
      <c r="Z1647"/>
      <c r="AA1647"/>
      <c r="AB1647"/>
      <c r="AC1647"/>
      <c r="AD1647"/>
    </row>
    <row r="1648" spans="1:30" s="10" customFormat="1" ht="30" customHeight="1">
      <c r="A1648" s="5"/>
      <c r="B1648" s="5"/>
      <c r="C1648" s="18">
        <v>1645</v>
      </c>
      <c r="D1648" s="19" t="s">
        <v>42</v>
      </c>
      <c r="E1648" s="20" t="s">
        <v>43</v>
      </c>
      <c r="F1648" s="20" t="s">
        <v>43</v>
      </c>
      <c r="G1648" s="24"/>
      <c r="H1648" s="113" t="s">
        <v>1778</v>
      </c>
      <c r="I1648" s="115"/>
      <c r="J1648" s="11"/>
      <c r="K1648" s="114">
        <v>10</v>
      </c>
      <c r="L1648"/>
      <c r="M1648"/>
      <c r="N1648"/>
      <c r="O1648"/>
      <c r="P1648"/>
      <c r="Q1648"/>
      <c r="R1648"/>
      <c r="S1648"/>
      <c r="T1648"/>
      <c r="U1648"/>
      <c r="V1648"/>
      <c r="W1648"/>
      <c r="X1648"/>
      <c r="Y1648"/>
      <c r="Z1648"/>
      <c r="AA1648"/>
      <c r="AB1648"/>
      <c r="AC1648"/>
      <c r="AD1648"/>
    </row>
    <row r="1649" spans="1:30" s="10" customFormat="1" ht="30" customHeight="1">
      <c r="A1649" s="5"/>
      <c r="B1649" s="5"/>
      <c r="C1649" s="18">
        <v>1646</v>
      </c>
      <c r="D1649" s="19" t="s">
        <v>42</v>
      </c>
      <c r="E1649" s="20" t="s">
        <v>43</v>
      </c>
      <c r="F1649" s="20" t="s">
        <v>43</v>
      </c>
      <c r="G1649" s="24" t="str">
        <f>IF(F1649=F1647,"Do",F1649)</f>
        <v>Do</v>
      </c>
      <c r="H1649" s="32" t="s">
        <v>1779</v>
      </c>
      <c r="I1649" s="117">
        <v>2.7</v>
      </c>
      <c r="J1649" s="11"/>
      <c r="K1649" s="116">
        <v>45</v>
      </c>
      <c r="L1649"/>
      <c r="M1649"/>
      <c r="N1649"/>
      <c r="O1649"/>
      <c r="P1649"/>
      <c r="Q1649"/>
      <c r="R1649"/>
      <c r="S1649"/>
      <c r="T1649"/>
      <c r="U1649"/>
      <c r="V1649"/>
      <c r="W1649"/>
      <c r="X1649"/>
      <c r="Y1649"/>
      <c r="Z1649"/>
      <c r="AA1649"/>
      <c r="AB1649"/>
      <c r="AC1649"/>
      <c r="AD1649"/>
    </row>
    <row r="1650" spans="1:30" s="10" customFormat="1" ht="30" customHeight="1">
      <c r="A1650" s="5"/>
      <c r="B1650" s="5"/>
      <c r="C1650" s="18">
        <v>1647</v>
      </c>
      <c r="D1650" s="19" t="s">
        <v>42</v>
      </c>
      <c r="E1650" s="20" t="s">
        <v>43</v>
      </c>
      <c r="F1650" s="20" t="s">
        <v>43</v>
      </c>
      <c r="G1650" s="24" t="str">
        <f t="shared" si="25"/>
        <v>Do</v>
      </c>
      <c r="H1650" s="32" t="s">
        <v>1780</v>
      </c>
      <c r="I1650" s="117"/>
      <c r="J1650" s="11">
        <v>1</v>
      </c>
      <c r="K1650" s="116">
        <v>20</v>
      </c>
      <c r="L1650"/>
      <c r="M1650"/>
      <c r="N1650"/>
      <c r="O1650"/>
      <c r="P1650"/>
      <c r="Q1650"/>
      <c r="R1650"/>
      <c r="S1650"/>
      <c r="T1650"/>
      <c r="U1650"/>
      <c r="V1650"/>
      <c r="W1650"/>
      <c r="X1650"/>
      <c r="Y1650"/>
      <c r="Z1650"/>
      <c r="AA1650"/>
      <c r="AB1650"/>
      <c r="AC1650"/>
      <c r="AD1650"/>
    </row>
    <row r="1651" spans="1:30" s="10" customFormat="1" ht="30" customHeight="1">
      <c r="A1651" s="5"/>
      <c r="B1651" s="5"/>
      <c r="C1651" s="18">
        <v>1648</v>
      </c>
      <c r="D1651" s="19" t="s">
        <v>42</v>
      </c>
      <c r="E1651" s="20" t="s">
        <v>43</v>
      </c>
      <c r="F1651" s="20" t="s">
        <v>43</v>
      </c>
      <c r="G1651" s="24" t="str">
        <f t="shared" si="25"/>
        <v>Do</v>
      </c>
      <c r="H1651" s="32" t="s">
        <v>1781</v>
      </c>
      <c r="I1651" s="117">
        <v>3.5</v>
      </c>
      <c r="J1651" s="11"/>
      <c r="K1651" s="116">
        <v>65</v>
      </c>
      <c r="L1651"/>
      <c r="M1651"/>
      <c r="N1651"/>
      <c r="O1651"/>
      <c r="P1651"/>
      <c r="Q1651"/>
      <c r="R1651"/>
      <c r="S1651"/>
      <c r="T1651"/>
      <c r="U1651"/>
      <c r="V1651"/>
      <c r="W1651"/>
      <c r="X1651"/>
      <c r="Y1651"/>
      <c r="Z1651"/>
      <c r="AA1651"/>
      <c r="AB1651"/>
      <c r="AC1651"/>
      <c r="AD1651"/>
    </row>
    <row r="1652" spans="1:30" s="10" customFormat="1" ht="30" customHeight="1">
      <c r="A1652" s="5"/>
      <c r="B1652" s="5"/>
      <c r="C1652" s="18">
        <v>1649</v>
      </c>
      <c r="D1652" s="19" t="s">
        <v>42</v>
      </c>
      <c r="E1652" s="20" t="s">
        <v>43</v>
      </c>
      <c r="F1652" s="20" t="s">
        <v>43</v>
      </c>
      <c r="G1652" s="24" t="str">
        <f t="shared" si="25"/>
        <v>Do</v>
      </c>
      <c r="H1652" s="32" t="s">
        <v>1782</v>
      </c>
      <c r="I1652" s="117">
        <v>3.25</v>
      </c>
      <c r="J1652" s="11"/>
      <c r="K1652" s="116">
        <v>60</v>
      </c>
      <c r="L1652"/>
      <c r="M1652"/>
      <c r="N1652"/>
      <c r="O1652"/>
      <c r="P1652"/>
      <c r="Q1652"/>
      <c r="R1652"/>
      <c r="S1652"/>
      <c r="T1652"/>
      <c r="U1652"/>
      <c r="V1652"/>
      <c r="W1652"/>
      <c r="X1652"/>
      <c r="Y1652"/>
      <c r="Z1652"/>
      <c r="AA1652"/>
      <c r="AB1652"/>
      <c r="AC1652"/>
      <c r="AD1652"/>
    </row>
    <row r="1653" spans="1:30" s="10" customFormat="1" ht="30" customHeight="1">
      <c r="A1653" s="5"/>
      <c r="B1653" s="5"/>
      <c r="C1653" s="18">
        <v>1650</v>
      </c>
      <c r="D1653" s="19" t="s">
        <v>42</v>
      </c>
      <c r="E1653" s="20" t="s">
        <v>43</v>
      </c>
      <c r="F1653" s="20" t="s">
        <v>43</v>
      </c>
      <c r="G1653" s="24"/>
      <c r="H1653" s="118" t="s">
        <v>1778</v>
      </c>
      <c r="I1653" s="117"/>
      <c r="J1653" s="11"/>
      <c r="K1653" s="116">
        <v>10</v>
      </c>
      <c r="L1653"/>
      <c r="M1653"/>
      <c r="N1653"/>
      <c r="O1653"/>
      <c r="P1653"/>
      <c r="Q1653"/>
      <c r="R1653"/>
      <c r="S1653"/>
      <c r="T1653"/>
      <c r="U1653"/>
      <c r="V1653"/>
      <c r="W1653"/>
      <c r="X1653"/>
      <c r="Y1653"/>
      <c r="Z1653"/>
      <c r="AA1653"/>
      <c r="AB1653"/>
      <c r="AC1653"/>
      <c r="AD1653"/>
    </row>
    <row r="1654" spans="1:30" s="10" customFormat="1" ht="18.75" customHeight="1">
      <c r="A1654" s="5"/>
      <c r="B1654" s="5"/>
      <c r="C1654" s="18">
        <v>1651</v>
      </c>
      <c r="D1654" s="19" t="s">
        <v>42</v>
      </c>
      <c r="E1654" s="20" t="s">
        <v>43</v>
      </c>
      <c r="F1654" s="20" t="s">
        <v>43</v>
      </c>
      <c r="G1654" s="24" t="str">
        <f>IF(F1654=F1652,"Do",F1654)</f>
        <v>Do</v>
      </c>
      <c r="H1654" s="32" t="s">
        <v>1783</v>
      </c>
      <c r="I1654" s="117">
        <v>1.1000000000000001</v>
      </c>
      <c r="J1654" s="11"/>
      <c r="K1654" s="116">
        <v>25</v>
      </c>
      <c r="L1654"/>
      <c r="M1654"/>
      <c r="N1654"/>
      <c r="O1654"/>
      <c r="P1654"/>
      <c r="Q1654"/>
      <c r="R1654"/>
      <c r="S1654"/>
      <c r="T1654"/>
      <c r="U1654"/>
      <c r="V1654"/>
      <c r="W1654"/>
      <c r="X1654"/>
      <c r="Y1654"/>
      <c r="Z1654"/>
      <c r="AA1654"/>
      <c r="AB1654"/>
      <c r="AC1654"/>
      <c r="AD1654"/>
    </row>
    <row r="1655" spans="1:30" s="10" customFormat="1" ht="30" customHeight="1">
      <c r="A1655" s="5"/>
      <c r="B1655" s="5"/>
      <c r="C1655" s="18">
        <v>1652</v>
      </c>
      <c r="D1655" s="19" t="s">
        <v>42</v>
      </c>
      <c r="E1655" s="20" t="s">
        <v>43</v>
      </c>
      <c r="F1655" s="20" t="s">
        <v>43</v>
      </c>
      <c r="G1655" s="24" t="str">
        <f t="shared" si="25"/>
        <v>Do</v>
      </c>
      <c r="H1655" s="32" t="s">
        <v>1784</v>
      </c>
      <c r="I1655" s="117">
        <v>2.4</v>
      </c>
      <c r="J1655" s="11"/>
      <c r="K1655" s="116">
        <v>45</v>
      </c>
      <c r="L1655"/>
      <c r="M1655"/>
      <c r="N1655"/>
      <c r="O1655"/>
      <c r="P1655"/>
      <c r="Q1655"/>
      <c r="R1655"/>
      <c r="S1655"/>
      <c r="T1655"/>
      <c r="U1655"/>
      <c r="V1655"/>
      <c r="W1655"/>
      <c r="X1655"/>
      <c r="Y1655"/>
      <c r="Z1655"/>
      <c r="AA1655"/>
      <c r="AB1655"/>
      <c r="AC1655"/>
      <c r="AD1655"/>
    </row>
    <row r="1656" spans="1:30" s="10" customFormat="1" ht="30" customHeight="1">
      <c r="A1656" s="5"/>
      <c r="B1656" s="5"/>
      <c r="C1656" s="18">
        <v>1653</v>
      </c>
      <c r="D1656" s="19" t="s">
        <v>42</v>
      </c>
      <c r="E1656" s="20" t="s">
        <v>43</v>
      </c>
      <c r="F1656" s="20" t="s">
        <v>43</v>
      </c>
      <c r="G1656" s="24" t="str">
        <f t="shared" si="25"/>
        <v>Do</v>
      </c>
      <c r="H1656" s="32" t="s">
        <v>1785</v>
      </c>
      <c r="I1656" s="117">
        <v>4</v>
      </c>
      <c r="J1656" s="11"/>
      <c r="K1656" s="116">
        <v>60</v>
      </c>
      <c r="L1656"/>
      <c r="M1656"/>
      <c r="N1656"/>
      <c r="O1656"/>
      <c r="P1656"/>
      <c r="Q1656"/>
      <c r="R1656"/>
      <c r="S1656"/>
      <c r="T1656"/>
      <c r="U1656"/>
      <c r="V1656"/>
      <c r="W1656"/>
      <c r="X1656"/>
      <c r="Y1656"/>
      <c r="Z1656"/>
      <c r="AA1656"/>
      <c r="AB1656"/>
      <c r="AC1656"/>
      <c r="AD1656"/>
    </row>
    <row r="1657" spans="1:30" s="10" customFormat="1" ht="30" customHeight="1">
      <c r="A1657" s="5"/>
      <c r="B1657" s="5"/>
      <c r="C1657" s="18">
        <v>1654</v>
      </c>
      <c r="D1657" s="19" t="s">
        <v>42</v>
      </c>
      <c r="E1657" s="20" t="s">
        <v>43</v>
      </c>
      <c r="F1657" s="20" t="s">
        <v>43</v>
      </c>
      <c r="G1657" s="24" t="str">
        <f t="shared" si="25"/>
        <v>Do</v>
      </c>
      <c r="H1657" s="32" t="s">
        <v>1786</v>
      </c>
      <c r="I1657" s="117">
        <v>2.4</v>
      </c>
      <c r="J1657" s="11"/>
      <c r="K1657" s="116">
        <v>40</v>
      </c>
      <c r="L1657"/>
      <c r="M1657"/>
      <c r="N1657"/>
      <c r="O1657"/>
      <c r="P1657"/>
      <c r="Q1657"/>
      <c r="R1657"/>
      <c r="S1657"/>
      <c r="T1657"/>
      <c r="U1657"/>
      <c r="V1657"/>
      <c r="W1657"/>
      <c r="X1657"/>
      <c r="Y1657"/>
      <c r="Z1657"/>
      <c r="AA1657"/>
      <c r="AB1657"/>
      <c r="AC1657"/>
      <c r="AD1657"/>
    </row>
    <row r="1658" spans="1:30" s="10" customFormat="1" ht="30" customHeight="1">
      <c r="A1658" s="5"/>
      <c r="B1658" s="5"/>
      <c r="C1658" s="18">
        <v>1655</v>
      </c>
      <c r="D1658" s="19" t="s">
        <v>42</v>
      </c>
      <c r="E1658" s="20" t="s">
        <v>43</v>
      </c>
      <c r="F1658" s="20" t="s">
        <v>43</v>
      </c>
      <c r="G1658" s="24" t="str">
        <f t="shared" si="25"/>
        <v>Do</v>
      </c>
      <c r="H1658" s="32" t="s">
        <v>1787</v>
      </c>
      <c r="I1658" s="117">
        <v>1.8</v>
      </c>
      <c r="J1658" s="11"/>
      <c r="K1658" s="116">
        <v>30</v>
      </c>
      <c r="L1658"/>
      <c r="M1658"/>
      <c r="N1658"/>
      <c r="O1658"/>
      <c r="P1658"/>
      <c r="Q1658"/>
      <c r="R1658"/>
      <c r="S1658"/>
      <c r="T1658"/>
      <c r="U1658"/>
      <c r="V1658"/>
      <c r="W1658"/>
      <c r="X1658"/>
      <c r="Y1658"/>
      <c r="Z1658"/>
      <c r="AA1658"/>
      <c r="AB1658"/>
      <c r="AC1658"/>
      <c r="AD1658"/>
    </row>
    <row r="1659" spans="1:30" s="10" customFormat="1" ht="30" customHeight="1">
      <c r="A1659" s="5"/>
      <c r="B1659" s="5"/>
      <c r="C1659" s="18">
        <v>1656</v>
      </c>
      <c r="D1659" s="19" t="s">
        <v>30</v>
      </c>
      <c r="E1659" s="20" t="s">
        <v>38</v>
      </c>
      <c r="F1659" s="20" t="s">
        <v>38</v>
      </c>
      <c r="G1659" s="24" t="str">
        <f t="shared" si="25"/>
        <v>Barpeta State Rd Divn</v>
      </c>
      <c r="H1659" s="32" t="s">
        <v>1788</v>
      </c>
      <c r="I1659" s="70">
        <v>0.32</v>
      </c>
      <c r="J1659" s="11"/>
      <c r="K1659" s="116">
        <v>29.52</v>
      </c>
      <c r="L1659"/>
      <c r="M1659"/>
      <c r="N1659"/>
      <c r="O1659"/>
      <c r="P1659"/>
      <c r="Q1659"/>
      <c r="R1659"/>
      <c r="S1659"/>
      <c r="T1659"/>
      <c r="U1659"/>
      <c r="V1659"/>
      <c r="W1659"/>
      <c r="X1659"/>
      <c r="Y1659"/>
      <c r="Z1659"/>
      <c r="AA1659"/>
      <c r="AB1659"/>
      <c r="AC1659"/>
      <c r="AD1659"/>
    </row>
    <row r="1660" spans="1:30" s="10" customFormat="1" ht="30">
      <c r="A1660" s="5"/>
      <c r="B1660" s="5"/>
      <c r="C1660" s="18">
        <v>1657</v>
      </c>
      <c r="D1660" s="19" t="s">
        <v>30</v>
      </c>
      <c r="E1660" s="20" t="s">
        <v>38</v>
      </c>
      <c r="F1660" s="20" t="s">
        <v>38</v>
      </c>
      <c r="G1660" s="24" t="str">
        <f t="shared" si="25"/>
        <v>Do</v>
      </c>
      <c r="H1660" s="32" t="s">
        <v>1789</v>
      </c>
      <c r="I1660" s="70">
        <f>2.8-0.9</f>
        <v>1.9</v>
      </c>
      <c r="J1660" s="11"/>
      <c r="K1660" s="116">
        <v>43.64</v>
      </c>
      <c r="L1660"/>
      <c r="M1660"/>
      <c r="N1660"/>
      <c r="O1660"/>
      <c r="P1660"/>
      <c r="Q1660"/>
      <c r="R1660"/>
      <c r="S1660"/>
      <c r="T1660"/>
      <c r="U1660"/>
      <c r="V1660"/>
      <c r="W1660"/>
      <c r="X1660"/>
      <c r="Y1660"/>
      <c r="Z1660"/>
      <c r="AA1660"/>
      <c r="AB1660"/>
      <c r="AC1660"/>
      <c r="AD1660"/>
    </row>
    <row r="1661" spans="1:30" s="10" customFormat="1" ht="18.75">
      <c r="A1661" s="5"/>
      <c r="B1661" s="5"/>
      <c r="C1661" s="18">
        <v>1658</v>
      </c>
      <c r="D1661" s="19" t="s">
        <v>30</v>
      </c>
      <c r="E1661" s="20" t="s">
        <v>38</v>
      </c>
      <c r="F1661" s="20" t="s">
        <v>38</v>
      </c>
      <c r="G1661" s="24" t="str">
        <f t="shared" si="25"/>
        <v>Do</v>
      </c>
      <c r="H1661" s="32" t="s">
        <v>1790</v>
      </c>
      <c r="I1661" s="95">
        <v>0.3</v>
      </c>
      <c r="J1661" s="11"/>
      <c r="K1661" s="116">
        <v>26.65</v>
      </c>
      <c r="L1661"/>
      <c r="M1661"/>
      <c r="N1661"/>
      <c r="O1661"/>
      <c r="P1661"/>
      <c r="Q1661"/>
      <c r="R1661"/>
      <c r="S1661"/>
      <c r="T1661"/>
      <c r="U1661"/>
      <c r="V1661"/>
      <c r="W1661"/>
      <c r="X1661"/>
      <c r="Y1661"/>
      <c r="Z1661"/>
      <c r="AA1661"/>
      <c r="AB1661"/>
      <c r="AC1661"/>
      <c r="AD1661"/>
    </row>
    <row r="1662" spans="1:30" s="10" customFormat="1" ht="30">
      <c r="A1662" s="5"/>
      <c r="B1662" s="5"/>
      <c r="C1662" s="18">
        <v>1659</v>
      </c>
      <c r="D1662" s="19" t="s">
        <v>30</v>
      </c>
      <c r="E1662" s="20" t="s">
        <v>31</v>
      </c>
      <c r="F1662" s="20" t="s">
        <v>31</v>
      </c>
      <c r="G1662" s="24" t="str">
        <f t="shared" si="25"/>
        <v>Barpeta Rural Rd Divn</v>
      </c>
      <c r="H1662" s="119" t="s">
        <v>1791</v>
      </c>
      <c r="I1662" s="106">
        <v>1.9</v>
      </c>
      <c r="J1662" s="11"/>
      <c r="K1662" s="120">
        <v>18.57</v>
      </c>
      <c r="L1662"/>
      <c r="M1662"/>
      <c r="N1662"/>
      <c r="O1662"/>
      <c r="P1662"/>
      <c r="Q1662"/>
      <c r="R1662"/>
      <c r="S1662"/>
      <c r="T1662"/>
      <c r="U1662"/>
      <c r="V1662"/>
      <c r="W1662"/>
      <c r="X1662"/>
      <c r="Y1662"/>
      <c r="Z1662"/>
      <c r="AA1662"/>
      <c r="AB1662"/>
      <c r="AC1662"/>
      <c r="AD1662"/>
    </row>
    <row r="1663" spans="1:30" s="10" customFormat="1" ht="18.75">
      <c r="A1663" s="5"/>
      <c r="B1663" s="5"/>
      <c r="C1663" s="18">
        <v>1660</v>
      </c>
      <c r="D1663" s="19" t="s">
        <v>30</v>
      </c>
      <c r="E1663" s="20" t="s">
        <v>31</v>
      </c>
      <c r="F1663" s="20" t="s">
        <v>31</v>
      </c>
      <c r="G1663" s="24" t="str">
        <f t="shared" si="25"/>
        <v>Do</v>
      </c>
      <c r="H1663" s="119" t="s">
        <v>1792</v>
      </c>
      <c r="I1663" s="106">
        <v>0.89</v>
      </c>
      <c r="J1663" s="11"/>
      <c r="K1663" s="120">
        <v>7.43</v>
      </c>
      <c r="L1663"/>
      <c r="M1663"/>
      <c r="N1663"/>
      <c r="O1663"/>
      <c r="P1663"/>
      <c r="Q1663"/>
      <c r="R1663"/>
      <c r="S1663"/>
      <c r="T1663"/>
      <c r="U1663"/>
      <c r="V1663"/>
      <c r="W1663"/>
      <c r="X1663"/>
      <c r="Y1663"/>
      <c r="Z1663"/>
      <c r="AA1663"/>
      <c r="AB1663"/>
      <c r="AC1663"/>
      <c r="AD1663"/>
    </row>
    <row r="1664" spans="1:30" s="10" customFormat="1" ht="18.75">
      <c r="A1664" s="5"/>
      <c r="B1664" s="5"/>
      <c r="C1664" s="18">
        <v>1661</v>
      </c>
      <c r="D1664" s="19" t="s">
        <v>30</v>
      </c>
      <c r="E1664" s="20" t="s">
        <v>31</v>
      </c>
      <c r="F1664" s="20" t="s">
        <v>31</v>
      </c>
      <c r="G1664" s="24" t="str">
        <f t="shared" si="25"/>
        <v>Do</v>
      </c>
      <c r="H1664" s="119" t="s">
        <v>1793</v>
      </c>
      <c r="I1664" s="106">
        <v>1.2</v>
      </c>
      <c r="J1664" s="11"/>
      <c r="K1664" s="120">
        <v>12.28</v>
      </c>
      <c r="L1664"/>
      <c r="M1664"/>
      <c r="N1664"/>
      <c r="O1664"/>
      <c r="P1664"/>
      <c r="Q1664"/>
      <c r="R1664"/>
      <c r="S1664"/>
      <c r="T1664"/>
      <c r="U1664"/>
      <c r="V1664"/>
      <c r="W1664"/>
      <c r="X1664"/>
      <c r="Y1664"/>
      <c r="Z1664"/>
      <c r="AA1664"/>
      <c r="AB1664"/>
      <c r="AC1664"/>
      <c r="AD1664"/>
    </row>
    <row r="1665" spans="1:30" s="10" customFormat="1" ht="75" customHeight="1">
      <c r="A1665" s="5"/>
      <c r="B1665" s="5"/>
      <c r="C1665" s="18">
        <v>1662</v>
      </c>
      <c r="D1665" s="19" t="s">
        <v>30</v>
      </c>
      <c r="E1665" s="20" t="s">
        <v>31</v>
      </c>
      <c r="F1665" s="20" t="s">
        <v>31</v>
      </c>
      <c r="G1665" s="24" t="str">
        <f t="shared" si="25"/>
        <v>Do</v>
      </c>
      <c r="H1665" s="119" t="s">
        <v>1794</v>
      </c>
      <c r="I1665" s="106">
        <v>0.66</v>
      </c>
      <c r="J1665" s="11"/>
      <c r="K1665" s="120">
        <v>30.24</v>
      </c>
      <c r="L1665"/>
      <c r="M1665"/>
      <c r="N1665"/>
      <c r="O1665"/>
      <c r="P1665"/>
      <c r="Q1665"/>
      <c r="R1665"/>
      <c r="S1665"/>
      <c r="T1665"/>
      <c r="U1665"/>
      <c r="V1665"/>
      <c r="W1665"/>
      <c r="X1665"/>
      <c r="Y1665"/>
      <c r="Z1665"/>
      <c r="AA1665"/>
      <c r="AB1665"/>
      <c r="AC1665"/>
      <c r="AD1665"/>
    </row>
    <row r="1666" spans="1:30" s="10" customFormat="1" ht="18.75">
      <c r="A1666" s="5"/>
      <c r="B1666" s="5"/>
      <c r="C1666" s="18">
        <v>1663</v>
      </c>
      <c r="D1666" s="19" t="s">
        <v>30</v>
      </c>
      <c r="E1666" s="20" t="s">
        <v>31</v>
      </c>
      <c r="F1666" s="20" t="s">
        <v>31</v>
      </c>
      <c r="G1666" s="24" t="str">
        <f t="shared" si="25"/>
        <v>Do</v>
      </c>
      <c r="H1666" s="119" t="s">
        <v>1795</v>
      </c>
      <c r="I1666" s="106">
        <v>1.5</v>
      </c>
      <c r="J1666" s="11"/>
      <c r="K1666" s="120">
        <v>26.48</v>
      </c>
      <c r="L1666"/>
      <c r="M1666"/>
      <c r="N1666"/>
      <c r="O1666"/>
      <c r="P1666"/>
      <c r="Q1666"/>
      <c r="R1666"/>
      <c r="S1666"/>
      <c r="T1666"/>
      <c r="U1666"/>
      <c r="V1666"/>
      <c r="W1666"/>
      <c r="X1666"/>
      <c r="Y1666"/>
      <c r="Z1666"/>
      <c r="AA1666"/>
      <c r="AB1666"/>
      <c r="AC1666"/>
      <c r="AD1666"/>
    </row>
    <row r="1667" spans="1:30" s="10" customFormat="1" ht="18.75">
      <c r="A1667" s="5"/>
      <c r="B1667" s="5"/>
      <c r="C1667" s="18">
        <v>1664</v>
      </c>
      <c r="D1667" s="19" t="s">
        <v>30</v>
      </c>
      <c r="E1667" s="20" t="s">
        <v>31</v>
      </c>
      <c r="F1667" s="20"/>
      <c r="G1667" s="24"/>
      <c r="H1667" s="119" t="s">
        <v>1778</v>
      </c>
      <c r="I1667" s="106"/>
      <c r="J1667" s="11"/>
      <c r="K1667" s="120">
        <v>5</v>
      </c>
      <c r="L1667"/>
      <c r="M1667"/>
      <c r="N1667"/>
      <c r="O1667"/>
      <c r="P1667"/>
      <c r="Q1667"/>
      <c r="R1667"/>
      <c r="S1667"/>
      <c r="T1667"/>
      <c r="U1667"/>
      <c r="V1667"/>
      <c r="W1667"/>
      <c r="X1667"/>
      <c r="Y1667"/>
      <c r="Z1667"/>
      <c r="AA1667"/>
      <c r="AB1667"/>
      <c r="AC1667"/>
      <c r="AD1667"/>
    </row>
    <row r="1668" spans="1:30" s="10" customFormat="1" ht="18.75">
      <c r="A1668" s="5"/>
      <c r="B1668" s="5"/>
      <c r="C1668" s="18">
        <v>1665</v>
      </c>
      <c r="D1668" s="19" t="s">
        <v>30</v>
      </c>
      <c r="E1668" s="20" t="s">
        <v>31</v>
      </c>
      <c r="F1668" s="20" t="s">
        <v>31</v>
      </c>
      <c r="G1668" s="24" t="str">
        <f>IF(F1668=F1666,"Do",F1668)</f>
        <v>Do</v>
      </c>
      <c r="H1668" s="119" t="s">
        <v>1796</v>
      </c>
      <c r="I1668" s="106">
        <v>2.6</v>
      </c>
      <c r="J1668" s="11"/>
      <c r="K1668" s="120">
        <v>86.72</v>
      </c>
      <c r="L1668"/>
      <c r="M1668"/>
      <c r="N1668"/>
      <c r="O1668"/>
      <c r="P1668"/>
      <c r="Q1668"/>
      <c r="R1668"/>
      <c r="S1668"/>
      <c r="T1668"/>
      <c r="U1668"/>
      <c r="V1668"/>
      <c r="W1668"/>
      <c r="X1668"/>
      <c r="Y1668"/>
      <c r="Z1668"/>
      <c r="AA1668"/>
      <c r="AB1668"/>
      <c r="AC1668"/>
      <c r="AD1668"/>
    </row>
    <row r="1669" spans="1:30" s="10" customFormat="1" ht="18.75">
      <c r="A1669" s="5"/>
      <c r="B1669" s="5"/>
      <c r="C1669" s="18">
        <v>1666</v>
      </c>
      <c r="D1669" s="19" t="s">
        <v>30</v>
      </c>
      <c r="E1669" s="20" t="s">
        <v>31</v>
      </c>
      <c r="F1669" s="20" t="s">
        <v>31</v>
      </c>
      <c r="G1669" s="24" t="str">
        <f t="shared" si="25"/>
        <v>Do</v>
      </c>
      <c r="H1669" s="119" t="s">
        <v>1797</v>
      </c>
      <c r="I1669" s="106">
        <v>7</v>
      </c>
      <c r="J1669" s="11"/>
      <c r="K1669" s="120">
        <v>89.49</v>
      </c>
      <c r="L1669"/>
      <c r="M1669"/>
      <c r="N1669"/>
      <c r="O1669"/>
      <c r="P1669"/>
      <c r="Q1669"/>
      <c r="R1669"/>
      <c r="S1669"/>
      <c r="T1669"/>
      <c r="U1669"/>
      <c r="V1669"/>
      <c r="W1669"/>
      <c r="X1669"/>
      <c r="Y1669"/>
      <c r="Z1669"/>
      <c r="AA1669"/>
      <c r="AB1669"/>
      <c r="AC1669"/>
      <c r="AD1669"/>
    </row>
    <row r="1670" spans="1:30" s="10" customFormat="1" ht="18.75">
      <c r="A1670" s="5"/>
      <c r="B1670" s="5"/>
      <c r="C1670" s="18">
        <v>1667</v>
      </c>
      <c r="D1670" s="19" t="s">
        <v>30</v>
      </c>
      <c r="E1670" s="20" t="s">
        <v>31</v>
      </c>
      <c r="F1670" s="20" t="s">
        <v>31</v>
      </c>
      <c r="G1670" s="24" t="str">
        <f t="shared" si="25"/>
        <v>Do</v>
      </c>
      <c r="H1670" s="119" t="s">
        <v>1798</v>
      </c>
      <c r="I1670" s="106">
        <v>1</v>
      </c>
      <c r="J1670" s="11"/>
      <c r="K1670" s="120">
        <v>15.01</v>
      </c>
      <c r="L1670"/>
      <c r="M1670"/>
      <c r="N1670"/>
      <c r="O1670"/>
      <c r="P1670"/>
      <c r="Q1670"/>
      <c r="R1670"/>
      <c r="S1670"/>
      <c r="T1670"/>
      <c r="U1670"/>
      <c r="V1670"/>
      <c r="W1670"/>
      <c r="X1670"/>
      <c r="Y1670"/>
      <c r="Z1670"/>
      <c r="AA1670"/>
      <c r="AB1670"/>
      <c r="AC1670"/>
      <c r="AD1670"/>
    </row>
    <row r="1671" spans="1:30" s="10" customFormat="1" ht="18.75">
      <c r="A1671" s="5"/>
      <c r="B1671" s="5"/>
      <c r="C1671" s="18">
        <v>1668</v>
      </c>
      <c r="D1671" s="19" t="s">
        <v>30</v>
      </c>
      <c r="E1671" s="20" t="s">
        <v>31</v>
      </c>
      <c r="F1671" s="20" t="s">
        <v>31</v>
      </c>
      <c r="G1671" s="24" t="str">
        <f t="shared" si="25"/>
        <v>Do</v>
      </c>
      <c r="H1671" s="119" t="s">
        <v>1799</v>
      </c>
      <c r="I1671" s="106">
        <v>1.2</v>
      </c>
      <c r="J1671" s="11"/>
      <c r="K1671" s="120">
        <v>5.25</v>
      </c>
      <c r="L1671"/>
      <c r="M1671"/>
      <c r="N1671"/>
      <c r="O1671"/>
      <c r="P1671"/>
      <c r="Q1671"/>
      <c r="R1671"/>
      <c r="S1671"/>
      <c r="T1671"/>
      <c r="U1671"/>
      <c r="V1671"/>
      <c r="W1671"/>
      <c r="X1671"/>
      <c r="Y1671"/>
      <c r="Z1671"/>
      <c r="AA1671"/>
      <c r="AB1671"/>
      <c r="AC1671"/>
      <c r="AD1671"/>
    </row>
    <row r="1672" spans="1:30" s="10" customFormat="1" ht="18.75">
      <c r="A1672" s="5"/>
      <c r="B1672" s="5"/>
      <c r="C1672" s="18">
        <v>1669</v>
      </c>
      <c r="D1672" s="19" t="s">
        <v>30</v>
      </c>
      <c r="E1672" s="20" t="s">
        <v>31</v>
      </c>
      <c r="F1672" s="20"/>
      <c r="G1672" s="24"/>
      <c r="H1672" s="119" t="s">
        <v>1778</v>
      </c>
      <c r="I1672" s="106"/>
      <c r="J1672" s="11"/>
      <c r="K1672" s="120">
        <v>5</v>
      </c>
      <c r="L1672"/>
      <c r="M1672"/>
      <c r="N1672"/>
      <c r="O1672"/>
      <c r="P1672"/>
      <c r="Q1672"/>
      <c r="R1672"/>
      <c r="S1672"/>
      <c r="T1672"/>
      <c r="U1672"/>
      <c r="V1672"/>
      <c r="W1672"/>
      <c r="X1672"/>
      <c r="Y1672"/>
      <c r="Z1672"/>
      <c r="AA1672"/>
      <c r="AB1672"/>
      <c r="AC1672"/>
      <c r="AD1672"/>
    </row>
    <row r="1673" spans="1:30" s="10" customFormat="1" ht="18.75">
      <c r="A1673" s="5"/>
      <c r="B1673" s="5"/>
      <c r="C1673" s="18">
        <v>1670</v>
      </c>
      <c r="D1673" s="19" t="s">
        <v>30</v>
      </c>
      <c r="E1673" s="20" t="s">
        <v>31</v>
      </c>
      <c r="F1673" s="20" t="s">
        <v>31</v>
      </c>
      <c r="G1673" s="24" t="str">
        <f>IF(F1673=F1671,"Do",F1673)</f>
        <v>Do</v>
      </c>
      <c r="H1673" s="119" t="s">
        <v>1800</v>
      </c>
      <c r="I1673" s="106">
        <v>1.5</v>
      </c>
      <c r="J1673" s="11"/>
      <c r="K1673" s="120">
        <v>15.00249</v>
      </c>
      <c r="L1673"/>
      <c r="M1673"/>
      <c r="N1673"/>
      <c r="O1673"/>
      <c r="P1673"/>
      <c r="Q1673"/>
      <c r="R1673"/>
      <c r="S1673"/>
      <c r="T1673"/>
      <c r="U1673"/>
      <c r="V1673"/>
      <c r="W1673"/>
      <c r="X1673"/>
      <c r="Y1673"/>
      <c r="Z1673"/>
      <c r="AA1673"/>
      <c r="AB1673"/>
      <c r="AC1673"/>
      <c r="AD1673"/>
    </row>
    <row r="1674" spans="1:30" s="10" customFormat="1" ht="18.75">
      <c r="A1674" s="5"/>
      <c r="B1674" s="5"/>
      <c r="C1674" s="18">
        <v>1671</v>
      </c>
      <c r="D1674" s="19" t="s">
        <v>30</v>
      </c>
      <c r="E1674" s="20" t="s">
        <v>31</v>
      </c>
      <c r="F1674" s="20" t="s">
        <v>31</v>
      </c>
      <c r="G1674" s="24" t="str">
        <f t="shared" si="25"/>
        <v>Do</v>
      </c>
      <c r="H1674" s="119" t="s">
        <v>1801</v>
      </c>
      <c r="I1674" s="106">
        <v>7</v>
      </c>
      <c r="J1674" s="11"/>
      <c r="K1674" s="120">
        <v>48.402189999999997</v>
      </c>
      <c r="L1674"/>
      <c r="M1674"/>
      <c r="N1674"/>
      <c r="O1674"/>
      <c r="P1674"/>
      <c r="Q1674"/>
      <c r="R1674"/>
      <c r="S1674"/>
      <c r="T1674"/>
      <c r="U1674"/>
      <c r="V1674"/>
      <c r="W1674"/>
      <c r="X1674"/>
      <c r="Y1674"/>
      <c r="Z1674"/>
      <c r="AA1674"/>
      <c r="AB1674"/>
      <c r="AC1674"/>
      <c r="AD1674"/>
    </row>
    <row r="1675" spans="1:30" s="10" customFormat="1" ht="18.75">
      <c r="A1675" s="5"/>
      <c r="B1675" s="5"/>
      <c r="C1675" s="18">
        <v>1672</v>
      </c>
      <c r="D1675" s="19" t="s">
        <v>30</v>
      </c>
      <c r="E1675" s="20" t="s">
        <v>31</v>
      </c>
      <c r="F1675" s="20" t="s">
        <v>31</v>
      </c>
      <c r="G1675" s="24" t="str">
        <f t="shared" si="25"/>
        <v>Do</v>
      </c>
      <c r="H1675" s="119" t="s">
        <v>1802</v>
      </c>
      <c r="I1675" s="106">
        <v>3</v>
      </c>
      <c r="J1675" s="11"/>
      <c r="K1675" s="120">
        <v>26.60126</v>
      </c>
      <c r="L1675"/>
      <c r="M1675"/>
      <c r="N1675"/>
      <c r="O1675"/>
      <c r="P1675"/>
      <c r="Q1675"/>
      <c r="R1675"/>
      <c r="S1675"/>
      <c r="T1675"/>
      <c r="U1675"/>
      <c r="V1675"/>
      <c r="W1675"/>
      <c r="X1675"/>
      <c r="Y1675"/>
      <c r="Z1675"/>
      <c r="AA1675"/>
      <c r="AB1675"/>
      <c r="AC1675"/>
      <c r="AD1675"/>
    </row>
    <row r="1676" spans="1:30" s="10" customFormat="1" ht="18.75">
      <c r="A1676" s="5"/>
      <c r="B1676" s="5"/>
      <c r="C1676" s="18">
        <v>1673</v>
      </c>
      <c r="D1676" s="19" t="s">
        <v>30</v>
      </c>
      <c r="E1676" s="20" t="s">
        <v>31</v>
      </c>
      <c r="F1676" s="20" t="s">
        <v>31</v>
      </c>
      <c r="G1676" s="24" t="str">
        <f t="shared" ref="G1676:G1734" si="26">IF(F1676=F1675,"Do",F1676)</f>
        <v>Do</v>
      </c>
      <c r="H1676" s="119" t="s">
        <v>1803</v>
      </c>
      <c r="I1676" s="106">
        <v>5.4</v>
      </c>
      <c r="J1676" s="11"/>
      <c r="K1676" s="120">
        <v>47.998150000000003</v>
      </c>
      <c r="L1676"/>
      <c r="M1676"/>
      <c r="N1676"/>
      <c r="O1676"/>
      <c r="P1676"/>
      <c r="Q1676"/>
      <c r="R1676"/>
      <c r="S1676"/>
      <c r="T1676"/>
      <c r="U1676"/>
      <c r="V1676"/>
      <c r="W1676"/>
      <c r="X1676"/>
      <c r="Y1676"/>
      <c r="Z1676"/>
      <c r="AA1676"/>
      <c r="AB1676"/>
      <c r="AC1676"/>
      <c r="AD1676"/>
    </row>
    <row r="1677" spans="1:30" s="10" customFormat="1" ht="18.75">
      <c r="A1677" s="5"/>
      <c r="B1677" s="5"/>
      <c r="C1677" s="18">
        <v>1674</v>
      </c>
      <c r="D1677" s="19" t="s">
        <v>30</v>
      </c>
      <c r="E1677" s="20" t="s">
        <v>31</v>
      </c>
      <c r="F1677" s="20" t="s">
        <v>31</v>
      </c>
      <c r="G1677" s="24" t="str">
        <f t="shared" si="26"/>
        <v>Do</v>
      </c>
      <c r="H1677" s="119" t="s">
        <v>1804</v>
      </c>
      <c r="I1677" s="106">
        <v>4.5</v>
      </c>
      <c r="J1677" s="11"/>
      <c r="K1677" s="120">
        <v>56.998249999999999</v>
      </c>
      <c r="L1677"/>
      <c r="M1677"/>
      <c r="N1677"/>
      <c r="O1677"/>
      <c r="P1677"/>
      <c r="Q1677"/>
      <c r="R1677"/>
      <c r="S1677"/>
      <c r="T1677"/>
      <c r="U1677"/>
      <c r="V1677"/>
      <c r="W1677"/>
      <c r="X1677"/>
      <c r="Y1677"/>
      <c r="Z1677"/>
      <c r="AA1677"/>
      <c r="AB1677"/>
      <c r="AC1677"/>
      <c r="AD1677"/>
    </row>
    <row r="1678" spans="1:30" s="10" customFormat="1" ht="18.75">
      <c r="A1678" s="5"/>
      <c r="B1678" s="5"/>
      <c r="C1678" s="18">
        <v>1675</v>
      </c>
      <c r="D1678" s="19" t="s">
        <v>30</v>
      </c>
      <c r="E1678" s="20" t="s">
        <v>31</v>
      </c>
      <c r="F1678" s="20"/>
      <c r="G1678" s="24"/>
      <c r="H1678" s="119" t="s">
        <v>1778</v>
      </c>
      <c r="I1678" s="106"/>
      <c r="J1678" s="11"/>
      <c r="K1678" s="120">
        <v>5</v>
      </c>
      <c r="L1678"/>
      <c r="M1678"/>
      <c r="N1678"/>
      <c r="O1678"/>
      <c r="P1678"/>
      <c r="Q1678"/>
      <c r="R1678"/>
      <c r="S1678"/>
      <c r="T1678"/>
      <c r="U1678"/>
      <c r="V1678"/>
      <c r="W1678"/>
      <c r="X1678"/>
      <c r="Y1678"/>
      <c r="Z1678"/>
      <c r="AA1678"/>
      <c r="AB1678"/>
      <c r="AC1678"/>
      <c r="AD1678"/>
    </row>
    <row r="1679" spans="1:30" s="10" customFormat="1" ht="18.75">
      <c r="A1679" s="5"/>
      <c r="B1679" s="5"/>
      <c r="C1679" s="18">
        <v>1676</v>
      </c>
      <c r="D1679" s="19" t="s">
        <v>30</v>
      </c>
      <c r="E1679" s="20" t="s">
        <v>31</v>
      </c>
      <c r="F1679" s="20" t="s">
        <v>31</v>
      </c>
      <c r="G1679" s="24" t="str">
        <f>IF(F1679=F1677,"Do",F1679)</f>
        <v>Do</v>
      </c>
      <c r="H1679" s="119" t="s">
        <v>1805</v>
      </c>
      <c r="I1679" s="106">
        <v>12.18</v>
      </c>
      <c r="J1679" s="11"/>
      <c r="K1679" s="120">
        <v>79.998549999999994</v>
      </c>
      <c r="L1679"/>
      <c r="M1679"/>
      <c r="N1679"/>
      <c r="O1679"/>
      <c r="P1679"/>
      <c r="Q1679"/>
      <c r="R1679"/>
      <c r="S1679"/>
      <c r="T1679"/>
      <c r="U1679"/>
      <c r="V1679"/>
      <c r="W1679"/>
      <c r="X1679"/>
      <c r="Y1679"/>
      <c r="Z1679"/>
      <c r="AA1679"/>
      <c r="AB1679"/>
      <c r="AC1679"/>
      <c r="AD1679"/>
    </row>
    <row r="1680" spans="1:30" s="10" customFormat="1" ht="18.75">
      <c r="A1680" s="5"/>
      <c r="B1680" s="5"/>
      <c r="C1680" s="18">
        <v>1677</v>
      </c>
      <c r="D1680" s="19" t="s">
        <v>30</v>
      </c>
      <c r="E1680" s="20" t="s">
        <v>31</v>
      </c>
      <c r="F1680" s="20" t="s">
        <v>31</v>
      </c>
      <c r="G1680" s="24" t="str">
        <f t="shared" si="26"/>
        <v>Do</v>
      </c>
      <c r="H1680" s="119" t="s">
        <v>1806</v>
      </c>
      <c r="I1680" s="106">
        <v>5.29</v>
      </c>
      <c r="J1680" s="11"/>
      <c r="K1680" s="120">
        <v>59.999960000000002</v>
      </c>
      <c r="L1680"/>
      <c r="M1680"/>
      <c r="N1680"/>
      <c r="O1680"/>
      <c r="P1680"/>
      <c r="Q1680"/>
      <c r="R1680"/>
      <c r="S1680"/>
      <c r="T1680"/>
      <c r="U1680"/>
      <c r="V1680"/>
      <c r="W1680"/>
      <c r="X1680"/>
      <c r="Y1680"/>
      <c r="Z1680"/>
      <c r="AA1680"/>
      <c r="AB1680"/>
      <c r="AC1680"/>
      <c r="AD1680"/>
    </row>
    <row r="1681" spans="1:30" s="10" customFormat="1" ht="18.75">
      <c r="A1681" s="5"/>
      <c r="B1681" s="5"/>
      <c r="C1681" s="18">
        <v>1678</v>
      </c>
      <c r="D1681" s="19" t="s">
        <v>30</v>
      </c>
      <c r="E1681" s="20" t="s">
        <v>31</v>
      </c>
      <c r="F1681" s="20" t="s">
        <v>31</v>
      </c>
      <c r="G1681" s="24" t="str">
        <f t="shared" si="26"/>
        <v>Do</v>
      </c>
      <c r="H1681" s="119" t="s">
        <v>1807</v>
      </c>
      <c r="I1681" s="106">
        <v>13</v>
      </c>
      <c r="J1681" s="11"/>
      <c r="K1681" s="120">
        <v>45.369019999999999</v>
      </c>
      <c r="L1681"/>
      <c r="M1681"/>
      <c r="N1681"/>
      <c r="O1681"/>
      <c r="P1681"/>
      <c r="Q1681"/>
      <c r="R1681"/>
      <c r="S1681"/>
      <c r="T1681"/>
      <c r="U1681"/>
      <c r="V1681"/>
      <c r="W1681"/>
      <c r="X1681"/>
      <c r="Y1681"/>
      <c r="Z1681"/>
      <c r="AA1681"/>
      <c r="AB1681"/>
      <c r="AC1681"/>
      <c r="AD1681"/>
    </row>
    <row r="1682" spans="1:30" s="10" customFormat="1" ht="18.75">
      <c r="A1682" s="5"/>
      <c r="B1682" s="5"/>
      <c r="C1682" s="18">
        <v>1679</v>
      </c>
      <c r="D1682" s="19" t="s">
        <v>30</v>
      </c>
      <c r="E1682" s="20" t="s">
        <v>31</v>
      </c>
      <c r="F1682" s="20" t="s">
        <v>31</v>
      </c>
      <c r="G1682" s="24" t="str">
        <f t="shared" si="26"/>
        <v>Do</v>
      </c>
      <c r="H1682" s="119" t="s">
        <v>1808</v>
      </c>
      <c r="I1682" s="106">
        <v>4.5</v>
      </c>
      <c r="J1682" s="11"/>
      <c r="K1682" s="120">
        <v>14.62969</v>
      </c>
      <c r="L1682"/>
      <c r="M1682"/>
      <c r="N1682"/>
      <c r="O1682"/>
      <c r="P1682"/>
      <c r="Q1682"/>
      <c r="R1682"/>
      <c r="S1682"/>
      <c r="T1682"/>
      <c r="U1682"/>
      <c r="V1682"/>
      <c r="W1682"/>
      <c r="X1682"/>
      <c r="Y1682"/>
      <c r="Z1682"/>
      <c r="AA1682"/>
      <c r="AB1682"/>
      <c r="AC1682"/>
      <c r="AD1682"/>
    </row>
    <row r="1683" spans="1:30" s="10" customFormat="1" ht="45">
      <c r="A1683" s="5"/>
      <c r="B1683" s="5"/>
      <c r="C1683" s="18">
        <v>1680</v>
      </c>
      <c r="D1683" s="19" t="s">
        <v>30</v>
      </c>
      <c r="E1683" s="20" t="s">
        <v>31</v>
      </c>
      <c r="F1683" s="20" t="s">
        <v>31</v>
      </c>
      <c r="G1683" s="24" t="str">
        <f t="shared" si="26"/>
        <v>Do</v>
      </c>
      <c r="H1683" s="32" t="s">
        <v>1809</v>
      </c>
      <c r="I1683" s="106">
        <v>1.5</v>
      </c>
      <c r="J1683" s="11"/>
      <c r="K1683" s="116">
        <v>80.540000000000006</v>
      </c>
      <c r="L1683"/>
      <c r="M1683"/>
      <c r="N1683"/>
      <c r="O1683"/>
      <c r="P1683"/>
      <c r="Q1683"/>
      <c r="R1683"/>
      <c r="S1683"/>
      <c r="T1683"/>
      <c r="U1683"/>
      <c r="V1683"/>
      <c r="W1683"/>
      <c r="X1683"/>
      <c r="Y1683"/>
      <c r="Z1683"/>
      <c r="AA1683"/>
      <c r="AB1683"/>
      <c r="AC1683"/>
      <c r="AD1683"/>
    </row>
    <row r="1684" spans="1:30" s="10" customFormat="1" ht="30">
      <c r="A1684" s="5"/>
      <c r="B1684" s="5"/>
      <c r="C1684" s="18">
        <v>1681</v>
      </c>
      <c r="D1684" s="19" t="s">
        <v>30</v>
      </c>
      <c r="E1684" s="20" t="s">
        <v>31</v>
      </c>
      <c r="F1684" s="20" t="s">
        <v>31</v>
      </c>
      <c r="G1684" s="24" t="str">
        <f t="shared" si="26"/>
        <v>Do</v>
      </c>
      <c r="H1684" s="32" t="s">
        <v>1810</v>
      </c>
      <c r="I1684" s="106">
        <v>1.4</v>
      </c>
      <c r="J1684" s="11"/>
      <c r="K1684" s="116">
        <v>33.22</v>
      </c>
      <c r="L1684"/>
      <c r="M1684"/>
      <c r="N1684"/>
      <c r="O1684"/>
      <c r="P1684"/>
      <c r="Q1684"/>
      <c r="R1684"/>
      <c r="S1684"/>
      <c r="T1684"/>
      <c r="U1684"/>
      <c r="V1684"/>
      <c r="W1684"/>
      <c r="X1684"/>
      <c r="Y1684"/>
      <c r="Z1684"/>
      <c r="AA1684"/>
      <c r="AB1684"/>
      <c r="AC1684"/>
      <c r="AD1684"/>
    </row>
    <row r="1685" spans="1:30" s="10" customFormat="1" ht="45">
      <c r="A1685" s="5"/>
      <c r="B1685" s="5"/>
      <c r="C1685" s="18">
        <v>1682</v>
      </c>
      <c r="D1685" s="19" t="s">
        <v>30</v>
      </c>
      <c r="E1685" s="20" t="s">
        <v>31</v>
      </c>
      <c r="F1685" s="20" t="s">
        <v>31</v>
      </c>
      <c r="G1685" s="24" t="str">
        <f t="shared" si="26"/>
        <v>Do</v>
      </c>
      <c r="H1685" s="32" t="s">
        <v>1811</v>
      </c>
      <c r="I1685" s="106">
        <v>1</v>
      </c>
      <c r="J1685" s="11"/>
      <c r="K1685" s="116">
        <v>22.91</v>
      </c>
      <c r="L1685"/>
      <c r="M1685"/>
      <c r="N1685"/>
      <c r="O1685"/>
      <c r="P1685"/>
      <c r="Q1685"/>
      <c r="R1685"/>
      <c r="S1685"/>
      <c r="T1685"/>
      <c r="U1685"/>
      <c r="V1685"/>
      <c r="W1685"/>
      <c r="X1685"/>
      <c r="Y1685"/>
      <c r="Z1685"/>
      <c r="AA1685"/>
      <c r="AB1685"/>
      <c r="AC1685"/>
      <c r="AD1685"/>
    </row>
    <row r="1686" spans="1:30" s="10" customFormat="1" ht="18.75">
      <c r="A1686" s="5"/>
      <c r="B1686" s="5"/>
      <c r="C1686" s="18">
        <v>1683</v>
      </c>
      <c r="D1686" s="19" t="s">
        <v>30</v>
      </c>
      <c r="E1686" s="20" t="s">
        <v>31</v>
      </c>
      <c r="F1686" s="20" t="s">
        <v>31</v>
      </c>
      <c r="G1686" s="24" t="str">
        <f t="shared" si="26"/>
        <v>Do</v>
      </c>
      <c r="H1686" s="32" t="s">
        <v>1812</v>
      </c>
      <c r="I1686" s="106">
        <v>0.95</v>
      </c>
      <c r="J1686" s="11"/>
      <c r="K1686" s="116">
        <v>38.25</v>
      </c>
      <c r="L1686"/>
      <c r="M1686"/>
      <c r="N1686"/>
      <c r="O1686"/>
      <c r="P1686"/>
      <c r="Q1686"/>
      <c r="R1686"/>
      <c r="S1686"/>
      <c r="T1686"/>
      <c r="U1686"/>
      <c r="V1686"/>
      <c r="W1686"/>
      <c r="X1686"/>
      <c r="Y1686"/>
      <c r="Z1686"/>
      <c r="AA1686"/>
      <c r="AB1686"/>
      <c r="AC1686"/>
      <c r="AD1686"/>
    </row>
    <row r="1687" spans="1:30" s="10" customFormat="1" ht="30">
      <c r="A1687" s="5"/>
      <c r="B1687" s="5"/>
      <c r="C1687" s="18">
        <v>1684</v>
      </c>
      <c r="D1687" s="19" t="s">
        <v>30</v>
      </c>
      <c r="E1687" s="20" t="s">
        <v>31</v>
      </c>
      <c r="F1687" s="20" t="s">
        <v>31</v>
      </c>
      <c r="G1687" s="24" t="str">
        <f t="shared" si="26"/>
        <v>Do</v>
      </c>
      <c r="H1687" s="32" t="s">
        <v>1813</v>
      </c>
      <c r="I1687" s="106">
        <v>1.1000000000000001</v>
      </c>
      <c r="J1687" s="11"/>
      <c r="K1687" s="116">
        <v>25.07</v>
      </c>
      <c r="L1687"/>
      <c r="M1687"/>
      <c r="N1687"/>
      <c r="O1687"/>
      <c r="P1687"/>
      <c r="Q1687"/>
      <c r="R1687"/>
      <c r="S1687"/>
      <c r="T1687"/>
      <c r="U1687"/>
      <c r="V1687"/>
      <c r="W1687"/>
      <c r="X1687"/>
      <c r="Y1687"/>
      <c r="Z1687"/>
      <c r="AA1687"/>
      <c r="AB1687"/>
      <c r="AC1687"/>
      <c r="AD1687"/>
    </row>
    <row r="1688" spans="1:30" s="10" customFormat="1" ht="18.75">
      <c r="A1688" s="5"/>
      <c r="B1688" s="5"/>
      <c r="C1688" s="18">
        <v>1685</v>
      </c>
      <c r="D1688" s="19" t="s">
        <v>30</v>
      </c>
      <c r="E1688" s="20" t="s">
        <v>31</v>
      </c>
      <c r="F1688" s="20"/>
      <c r="G1688" s="24"/>
      <c r="H1688" s="118" t="s">
        <v>1778</v>
      </c>
      <c r="I1688" s="106"/>
      <c r="J1688" s="11"/>
      <c r="K1688" s="116">
        <v>10</v>
      </c>
      <c r="L1688"/>
      <c r="M1688"/>
      <c r="N1688"/>
      <c r="O1688"/>
      <c r="P1688"/>
      <c r="Q1688"/>
      <c r="R1688"/>
      <c r="S1688"/>
      <c r="T1688"/>
      <c r="U1688"/>
      <c r="V1688"/>
      <c r="W1688"/>
      <c r="X1688"/>
      <c r="Y1688"/>
      <c r="Z1688"/>
      <c r="AA1688"/>
      <c r="AB1688"/>
      <c r="AC1688"/>
      <c r="AD1688"/>
    </row>
    <row r="1689" spans="1:30" s="10" customFormat="1" ht="30">
      <c r="A1689" s="5"/>
      <c r="B1689" s="5"/>
      <c r="C1689" s="18">
        <v>1686</v>
      </c>
      <c r="D1689" s="19" t="s">
        <v>30</v>
      </c>
      <c r="E1689" s="20" t="s">
        <v>31</v>
      </c>
      <c r="F1689" s="20" t="s">
        <v>31</v>
      </c>
      <c r="G1689" s="24" t="str">
        <f>IF(F1689=F1687,"Do",F1689)</f>
        <v>Do</v>
      </c>
      <c r="H1689" s="32" t="s">
        <v>1814</v>
      </c>
      <c r="I1689" s="106">
        <v>2.2999999999999998</v>
      </c>
      <c r="J1689" s="11"/>
      <c r="K1689" s="116">
        <v>200</v>
      </c>
      <c r="L1689"/>
      <c r="M1689"/>
      <c r="N1689"/>
      <c r="O1689"/>
      <c r="P1689"/>
      <c r="Q1689"/>
      <c r="R1689"/>
      <c r="S1689"/>
      <c r="T1689"/>
      <c r="U1689"/>
      <c r="V1689"/>
      <c r="W1689"/>
      <c r="X1689"/>
      <c r="Y1689"/>
      <c r="Z1689"/>
      <c r="AA1689"/>
      <c r="AB1689"/>
      <c r="AC1689"/>
      <c r="AD1689"/>
    </row>
    <row r="1690" spans="1:30" s="10" customFormat="1" ht="18.75">
      <c r="A1690" s="5"/>
      <c r="B1690" s="5"/>
      <c r="C1690" s="18">
        <v>1687</v>
      </c>
      <c r="D1690" s="19" t="s">
        <v>30</v>
      </c>
      <c r="E1690" s="20" t="s">
        <v>31</v>
      </c>
      <c r="F1690" s="20" t="s">
        <v>31</v>
      </c>
      <c r="G1690" s="24"/>
      <c r="H1690" s="118" t="s">
        <v>1815</v>
      </c>
      <c r="I1690" s="106">
        <v>1.5</v>
      </c>
      <c r="J1690" s="11"/>
      <c r="K1690" s="116">
        <v>72.984999999999999</v>
      </c>
      <c r="L1690"/>
      <c r="M1690"/>
      <c r="N1690"/>
      <c r="O1690"/>
      <c r="P1690"/>
      <c r="Q1690"/>
      <c r="R1690"/>
      <c r="S1690"/>
      <c r="T1690"/>
      <c r="U1690"/>
      <c r="V1690"/>
      <c r="W1690"/>
      <c r="X1690"/>
      <c r="Y1690"/>
      <c r="Z1690"/>
      <c r="AA1690"/>
      <c r="AB1690"/>
      <c r="AC1690"/>
      <c r="AD1690"/>
    </row>
    <row r="1691" spans="1:30" s="10" customFormat="1" ht="18.75">
      <c r="A1691" s="5"/>
      <c r="B1691" s="5"/>
      <c r="C1691" s="18">
        <v>1688</v>
      </c>
      <c r="D1691" s="19" t="s">
        <v>30</v>
      </c>
      <c r="E1691" s="20" t="s">
        <v>31</v>
      </c>
      <c r="F1691" s="20" t="s">
        <v>31</v>
      </c>
      <c r="G1691" s="24"/>
      <c r="H1691" s="118" t="s">
        <v>1816</v>
      </c>
      <c r="I1691" s="106">
        <v>2.2000000000000002</v>
      </c>
      <c r="J1691" s="11"/>
      <c r="K1691" s="116">
        <v>47.014000000000003</v>
      </c>
      <c r="L1691"/>
      <c r="M1691"/>
      <c r="N1691"/>
      <c r="O1691"/>
      <c r="P1691"/>
      <c r="Q1691"/>
      <c r="R1691"/>
      <c r="S1691"/>
      <c r="T1691"/>
      <c r="U1691"/>
      <c r="V1691"/>
      <c r="W1691"/>
      <c r="X1691"/>
      <c r="Y1691"/>
      <c r="Z1691"/>
      <c r="AA1691"/>
      <c r="AB1691"/>
      <c r="AC1691"/>
      <c r="AD1691"/>
    </row>
    <row r="1692" spans="1:30" s="10" customFormat="1" ht="18.75">
      <c r="A1692" s="5"/>
      <c r="B1692" s="5"/>
      <c r="C1692" s="18">
        <v>1689</v>
      </c>
      <c r="D1692" s="19" t="s">
        <v>30</v>
      </c>
      <c r="E1692" s="20" t="s">
        <v>31</v>
      </c>
      <c r="F1692" s="20"/>
      <c r="G1692" s="24"/>
      <c r="H1692" s="118" t="s">
        <v>1778</v>
      </c>
      <c r="I1692" s="106"/>
      <c r="J1692" s="11"/>
      <c r="K1692" s="116">
        <v>5.0199999999999996</v>
      </c>
      <c r="L1692"/>
      <c r="M1692"/>
      <c r="N1692"/>
      <c r="O1692"/>
      <c r="P1692"/>
      <c r="Q1692"/>
      <c r="R1692"/>
      <c r="S1692"/>
      <c r="T1692"/>
      <c r="U1692"/>
      <c r="V1692"/>
      <c r="W1692"/>
      <c r="X1692"/>
      <c r="Y1692"/>
      <c r="Z1692"/>
      <c r="AA1692"/>
      <c r="AB1692"/>
      <c r="AC1692"/>
      <c r="AD1692"/>
    </row>
    <row r="1693" spans="1:30" s="10" customFormat="1" ht="18.75">
      <c r="A1693" s="5"/>
      <c r="B1693" s="5"/>
      <c r="C1693" s="18">
        <v>1690</v>
      </c>
      <c r="D1693" s="19" t="s">
        <v>30</v>
      </c>
      <c r="E1693" s="20" t="s">
        <v>31</v>
      </c>
      <c r="F1693" s="20" t="s">
        <v>31</v>
      </c>
      <c r="G1693" s="24" t="e">
        <f>IF(F1693=#REF!,"Do",F1693)</f>
        <v>#REF!</v>
      </c>
      <c r="H1693" s="122" t="s">
        <v>1817</v>
      </c>
      <c r="I1693" s="124">
        <v>7.27</v>
      </c>
      <c r="J1693" s="11"/>
      <c r="K1693" s="123">
        <v>91.22</v>
      </c>
      <c r="L1693"/>
      <c r="M1693"/>
      <c r="N1693"/>
      <c r="O1693"/>
      <c r="P1693"/>
      <c r="Q1693"/>
      <c r="R1693"/>
      <c r="S1693"/>
      <c r="T1693"/>
      <c r="U1693"/>
      <c r="V1693"/>
      <c r="W1693"/>
      <c r="X1693"/>
      <c r="Y1693"/>
      <c r="Z1693"/>
      <c r="AA1693"/>
      <c r="AB1693"/>
      <c r="AC1693"/>
      <c r="AD1693"/>
    </row>
    <row r="1694" spans="1:30" s="10" customFormat="1" ht="18.75">
      <c r="A1694" s="5"/>
      <c r="B1694" s="5"/>
      <c r="C1694" s="18">
        <v>1691</v>
      </c>
      <c r="D1694" s="19" t="s">
        <v>30</v>
      </c>
      <c r="E1694" s="20" t="s">
        <v>31</v>
      </c>
      <c r="F1694" s="20" t="s">
        <v>31</v>
      </c>
      <c r="G1694" s="24" t="str">
        <f t="shared" si="26"/>
        <v>Do</v>
      </c>
      <c r="H1694" s="122" t="s">
        <v>1818</v>
      </c>
      <c r="I1694" s="124">
        <v>5</v>
      </c>
      <c r="J1694" s="11"/>
      <c r="K1694" s="123">
        <v>69.36</v>
      </c>
      <c r="L1694"/>
      <c r="M1694"/>
      <c r="N1694"/>
      <c r="O1694"/>
      <c r="P1694"/>
      <c r="Q1694"/>
      <c r="R1694"/>
      <c r="S1694"/>
      <c r="T1694"/>
      <c r="U1694"/>
      <c r="V1694"/>
      <c r="W1694"/>
      <c r="X1694"/>
      <c r="Y1694"/>
      <c r="Z1694"/>
      <c r="AA1694"/>
      <c r="AB1694"/>
      <c r="AC1694"/>
      <c r="AD1694"/>
    </row>
    <row r="1695" spans="1:30" s="10" customFormat="1" ht="18.75">
      <c r="A1695" s="5"/>
      <c r="B1695" s="5"/>
      <c r="C1695" s="18">
        <v>1692</v>
      </c>
      <c r="D1695" s="19" t="s">
        <v>30</v>
      </c>
      <c r="E1695" s="20" t="s">
        <v>31</v>
      </c>
      <c r="F1695" s="20" t="s">
        <v>31</v>
      </c>
      <c r="G1695" s="24" t="str">
        <f t="shared" si="26"/>
        <v>Do</v>
      </c>
      <c r="H1695" s="122" t="s">
        <v>1819</v>
      </c>
      <c r="I1695" s="124">
        <v>3</v>
      </c>
      <c r="J1695" s="11"/>
      <c r="K1695" s="123">
        <v>39.42</v>
      </c>
      <c r="L1695"/>
      <c r="M1695"/>
      <c r="N1695"/>
      <c r="O1695"/>
      <c r="P1695"/>
      <c r="Q1695"/>
      <c r="R1695"/>
      <c r="S1695"/>
      <c r="T1695"/>
      <c r="U1695"/>
      <c r="V1695"/>
      <c r="W1695"/>
      <c r="X1695"/>
      <c r="Y1695"/>
      <c r="Z1695"/>
      <c r="AA1695"/>
      <c r="AB1695"/>
      <c r="AC1695"/>
      <c r="AD1695"/>
    </row>
    <row r="1696" spans="1:30" s="10" customFormat="1" ht="18.75">
      <c r="A1696" s="5"/>
      <c r="B1696" s="5"/>
      <c r="C1696" s="18">
        <v>1693</v>
      </c>
      <c r="D1696" s="19" t="s">
        <v>30</v>
      </c>
      <c r="E1696" s="20" t="s">
        <v>31</v>
      </c>
      <c r="F1696" s="20"/>
      <c r="G1696" s="24"/>
      <c r="H1696" s="125" t="s">
        <v>1778</v>
      </c>
      <c r="I1696" s="124"/>
      <c r="J1696" s="11"/>
      <c r="K1696" s="123">
        <v>5</v>
      </c>
      <c r="L1696"/>
      <c r="M1696"/>
      <c r="N1696"/>
      <c r="O1696"/>
      <c r="P1696"/>
      <c r="Q1696"/>
      <c r="R1696"/>
      <c r="S1696"/>
      <c r="T1696"/>
      <c r="U1696"/>
      <c r="V1696"/>
      <c r="W1696"/>
      <c r="X1696"/>
      <c r="Y1696"/>
      <c r="Z1696"/>
      <c r="AA1696"/>
      <c r="AB1696"/>
      <c r="AC1696"/>
      <c r="AD1696"/>
    </row>
    <row r="1697" spans="1:30" s="10" customFormat="1" ht="30" customHeight="1">
      <c r="A1697" s="5"/>
      <c r="B1697" s="5"/>
      <c r="C1697" s="18">
        <v>1694</v>
      </c>
      <c r="D1697" s="19" t="s">
        <v>45</v>
      </c>
      <c r="E1697" s="20" t="s">
        <v>46</v>
      </c>
      <c r="F1697" s="20" t="s">
        <v>46</v>
      </c>
      <c r="G1697" s="24" t="str">
        <f>IF(F1697=F1695,"Do",F1697)</f>
        <v>Silchar Rural Rd Divn</v>
      </c>
      <c r="H1697" s="32" t="s">
        <v>1820</v>
      </c>
      <c r="I1697" s="117">
        <v>1.4</v>
      </c>
      <c r="J1697" s="11"/>
      <c r="K1697" s="116">
        <v>50</v>
      </c>
      <c r="L1697"/>
      <c r="M1697"/>
      <c r="N1697"/>
      <c r="O1697"/>
      <c r="P1697"/>
      <c r="Q1697"/>
      <c r="R1697"/>
      <c r="S1697"/>
      <c r="T1697"/>
      <c r="U1697"/>
      <c r="V1697"/>
      <c r="W1697"/>
      <c r="X1697"/>
      <c r="Y1697"/>
      <c r="Z1697"/>
      <c r="AA1697"/>
      <c r="AB1697"/>
      <c r="AC1697"/>
      <c r="AD1697"/>
    </row>
    <row r="1698" spans="1:30" s="10" customFormat="1" ht="18.75" customHeight="1">
      <c r="A1698" s="5"/>
      <c r="B1698" s="5"/>
      <c r="C1698" s="18">
        <v>1695</v>
      </c>
      <c r="D1698" s="19" t="s">
        <v>45</v>
      </c>
      <c r="E1698" s="20" t="s">
        <v>46</v>
      </c>
      <c r="F1698" s="20" t="s">
        <v>46</v>
      </c>
      <c r="G1698" s="24" t="str">
        <f t="shared" si="26"/>
        <v>Do</v>
      </c>
      <c r="H1698" s="32" t="s">
        <v>1821</v>
      </c>
      <c r="I1698" s="117">
        <v>1.5</v>
      </c>
      <c r="J1698" s="11"/>
      <c r="K1698" s="116">
        <v>30</v>
      </c>
      <c r="L1698"/>
      <c r="M1698"/>
      <c r="N1698"/>
      <c r="O1698"/>
      <c r="P1698"/>
      <c r="Q1698"/>
      <c r="R1698"/>
      <c r="S1698"/>
      <c r="T1698"/>
      <c r="U1698"/>
      <c r="V1698"/>
      <c r="W1698"/>
      <c r="X1698"/>
      <c r="Y1698"/>
      <c r="Z1698"/>
      <c r="AA1698"/>
      <c r="AB1698"/>
      <c r="AC1698"/>
      <c r="AD1698"/>
    </row>
    <row r="1699" spans="1:30" s="10" customFormat="1" ht="18.75" customHeight="1">
      <c r="A1699" s="5"/>
      <c r="B1699" s="5"/>
      <c r="C1699" s="18">
        <v>1696</v>
      </c>
      <c r="D1699" s="19" t="s">
        <v>45</v>
      </c>
      <c r="E1699" s="20" t="s">
        <v>46</v>
      </c>
      <c r="F1699" s="20" t="s">
        <v>46</v>
      </c>
      <c r="G1699" s="24" t="str">
        <f t="shared" si="26"/>
        <v>Do</v>
      </c>
      <c r="H1699" s="32" t="s">
        <v>1822</v>
      </c>
      <c r="I1699" s="117">
        <v>3.5</v>
      </c>
      <c r="J1699" s="11"/>
      <c r="K1699" s="116">
        <v>50</v>
      </c>
      <c r="L1699"/>
      <c r="M1699"/>
      <c r="N1699"/>
      <c r="O1699"/>
      <c r="P1699"/>
      <c r="Q1699"/>
      <c r="R1699"/>
      <c r="S1699"/>
      <c r="T1699"/>
      <c r="U1699"/>
      <c r="V1699"/>
      <c r="W1699"/>
      <c r="X1699"/>
      <c r="Y1699"/>
      <c r="Z1699"/>
      <c r="AA1699"/>
      <c r="AB1699"/>
      <c r="AC1699"/>
      <c r="AD1699"/>
    </row>
    <row r="1700" spans="1:30" s="10" customFormat="1" ht="18.75" customHeight="1">
      <c r="A1700" s="5"/>
      <c r="B1700" s="5"/>
      <c r="C1700" s="18">
        <v>1697</v>
      </c>
      <c r="D1700" s="19" t="s">
        <v>45</v>
      </c>
      <c r="E1700" s="20" t="s">
        <v>46</v>
      </c>
      <c r="F1700" s="20" t="s">
        <v>46</v>
      </c>
      <c r="G1700" s="24" t="str">
        <f t="shared" si="26"/>
        <v>Do</v>
      </c>
      <c r="H1700" s="32" t="s">
        <v>1823</v>
      </c>
      <c r="I1700" s="117">
        <v>1</v>
      </c>
      <c r="J1700" s="11"/>
      <c r="K1700" s="116">
        <v>10</v>
      </c>
      <c r="L1700"/>
      <c r="M1700"/>
      <c r="N1700"/>
      <c r="O1700"/>
      <c r="P1700"/>
      <c r="Q1700"/>
      <c r="R1700"/>
      <c r="S1700"/>
      <c r="T1700"/>
      <c r="U1700"/>
      <c r="V1700"/>
      <c r="W1700"/>
      <c r="X1700"/>
      <c r="Y1700"/>
      <c r="Z1700"/>
      <c r="AA1700"/>
      <c r="AB1700"/>
      <c r="AC1700"/>
      <c r="AD1700"/>
    </row>
    <row r="1701" spans="1:30" s="10" customFormat="1" ht="18.75" customHeight="1">
      <c r="A1701" s="5"/>
      <c r="B1701" s="5"/>
      <c r="C1701" s="18">
        <v>1698</v>
      </c>
      <c r="D1701" s="19" t="s">
        <v>45</v>
      </c>
      <c r="E1701" s="20" t="s">
        <v>46</v>
      </c>
      <c r="F1701" s="20" t="s">
        <v>46</v>
      </c>
      <c r="G1701" s="24" t="str">
        <f t="shared" si="26"/>
        <v>Do</v>
      </c>
      <c r="H1701" s="32" t="s">
        <v>1824</v>
      </c>
      <c r="I1701" s="117">
        <v>0.7</v>
      </c>
      <c r="J1701" s="11"/>
      <c r="K1701" s="116">
        <v>10</v>
      </c>
      <c r="L1701"/>
      <c r="M1701"/>
      <c r="N1701"/>
      <c r="O1701"/>
      <c r="P1701"/>
      <c r="Q1701"/>
      <c r="R1701"/>
      <c r="S1701"/>
      <c r="T1701"/>
      <c r="U1701"/>
      <c r="V1701"/>
      <c r="W1701"/>
      <c r="X1701"/>
      <c r="Y1701"/>
      <c r="Z1701"/>
      <c r="AA1701"/>
      <c r="AB1701"/>
      <c r="AC1701"/>
      <c r="AD1701"/>
    </row>
    <row r="1702" spans="1:30" s="10" customFormat="1" ht="18.75" customHeight="1">
      <c r="A1702" s="5"/>
      <c r="B1702" s="5"/>
      <c r="C1702" s="18">
        <v>1699</v>
      </c>
      <c r="D1702" s="19" t="s">
        <v>45</v>
      </c>
      <c r="E1702" s="20" t="s">
        <v>46</v>
      </c>
      <c r="F1702" s="20" t="s">
        <v>46</v>
      </c>
      <c r="G1702" s="24" t="str">
        <f t="shared" si="26"/>
        <v>Do</v>
      </c>
      <c r="H1702" s="32" t="s">
        <v>1825</v>
      </c>
      <c r="I1702" s="117">
        <v>2</v>
      </c>
      <c r="J1702" s="11"/>
      <c r="K1702" s="116">
        <v>25</v>
      </c>
      <c r="L1702"/>
      <c r="M1702"/>
      <c r="N1702"/>
      <c r="O1702"/>
      <c r="P1702"/>
      <c r="Q1702"/>
      <c r="R1702"/>
      <c r="S1702"/>
      <c r="T1702"/>
      <c r="U1702"/>
      <c r="V1702"/>
      <c r="W1702"/>
      <c r="X1702"/>
      <c r="Y1702"/>
      <c r="Z1702"/>
      <c r="AA1702"/>
      <c r="AB1702"/>
      <c r="AC1702"/>
      <c r="AD1702"/>
    </row>
    <row r="1703" spans="1:30" s="10" customFormat="1" ht="18.75" customHeight="1">
      <c r="A1703" s="5"/>
      <c r="B1703" s="5"/>
      <c r="C1703" s="18">
        <v>1700</v>
      </c>
      <c r="D1703" s="19" t="s">
        <v>45</v>
      </c>
      <c r="E1703" s="20" t="s">
        <v>46</v>
      </c>
      <c r="F1703" s="20" t="s">
        <v>46</v>
      </c>
      <c r="G1703" s="24" t="str">
        <f t="shared" si="26"/>
        <v>Do</v>
      </c>
      <c r="H1703" s="32" t="s">
        <v>1826</v>
      </c>
      <c r="I1703" s="117">
        <v>2</v>
      </c>
      <c r="J1703" s="11"/>
      <c r="K1703" s="116">
        <v>25</v>
      </c>
      <c r="L1703"/>
      <c r="M1703"/>
      <c r="N1703"/>
      <c r="O1703"/>
      <c r="P1703"/>
      <c r="Q1703"/>
      <c r="R1703"/>
      <c r="S1703"/>
      <c r="T1703"/>
      <c r="U1703"/>
      <c r="V1703"/>
      <c r="W1703"/>
      <c r="X1703"/>
      <c r="Y1703"/>
      <c r="Z1703"/>
      <c r="AA1703"/>
      <c r="AB1703"/>
      <c r="AC1703"/>
      <c r="AD1703"/>
    </row>
    <row r="1704" spans="1:30" s="10" customFormat="1" ht="18.75" customHeight="1">
      <c r="A1704" s="5"/>
      <c r="B1704" s="5"/>
      <c r="C1704" s="18">
        <v>1701</v>
      </c>
      <c r="D1704" s="19" t="s">
        <v>45</v>
      </c>
      <c r="E1704" s="20" t="s">
        <v>46</v>
      </c>
      <c r="F1704" s="20" t="s">
        <v>46</v>
      </c>
      <c r="G1704" s="24" t="str">
        <f t="shared" si="26"/>
        <v>Do</v>
      </c>
      <c r="H1704" s="32" t="s">
        <v>1827</v>
      </c>
      <c r="I1704" s="117">
        <v>2.5</v>
      </c>
      <c r="J1704" s="11"/>
      <c r="K1704" s="116">
        <v>21.6</v>
      </c>
      <c r="L1704"/>
      <c r="M1704"/>
      <c r="N1704"/>
      <c r="O1704"/>
      <c r="P1704"/>
      <c r="Q1704"/>
      <c r="R1704"/>
      <c r="S1704"/>
      <c r="T1704"/>
      <c r="U1704"/>
      <c r="V1704"/>
      <c r="W1704"/>
      <c r="X1704"/>
      <c r="Y1704"/>
      <c r="Z1704"/>
      <c r="AA1704"/>
      <c r="AB1704"/>
      <c r="AC1704"/>
      <c r="AD1704"/>
    </row>
    <row r="1705" spans="1:30" s="10" customFormat="1" ht="18.75" customHeight="1">
      <c r="A1705" s="5"/>
      <c r="B1705" s="5"/>
      <c r="C1705" s="18">
        <v>1702</v>
      </c>
      <c r="D1705" s="19" t="s">
        <v>45</v>
      </c>
      <c r="E1705" s="20" t="s">
        <v>46</v>
      </c>
      <c r="F1705" s="20" t="s">
        <v>46</v>
      </c>
      <c r="G1705" s="24" t="str">
        <f t="shared" si="26"/>
        <v>Do</v>
      </c>
      <c r="H1705" s="32" t="s">
        <v>1828</v>
      </c>
      <c r="I1705" s="117">
        <v>14.62</v>
      </c>
      <c r="J1705" s="11"/>
      <c r="K1705" s="116">
        <v>290.89</v>
      </c>
      <c r="L1705"/>
      <c r="M1705"/>
      <c r="N1705"/>
      <c r="O1705"/>
      <c r="P1705"/>
      <c r="Q1705"/>
      <c r="R1705"/>
      <c r="S1705"/>
      <c r="T1705"/>
      <c r="U1705"/>
      <c r="V1705"/>
      <c r="W1705"/>
      <c r="X1705"/>
      <c r="Y1705"/>
      <c r="Z1705"/>
      <c r="AA1705"/>
      <c r="AB1705"/>
      <c r="AC1705"/>
      <c r="AD1705"/>
    </row>
    <row r="1706" spans="1:30" s="10" customFormat="1" ht="30" customHeight="1">
      <c r="A1706" s="5"/>
      <c r="B1706" s="5"/>
      <c r="C1706" s="18">
        <v>1703</v>
      </c>
      <c r="D1706" s="19" t="s">
        <v>45</v>
      </c>
      <c r="E1706" s="20" t="s">
        <v>46</v>
      </c>
      <c r="F1706" s="20" t="s">
        <v>46</v>
      </c>
      <c r="G1706" s="24" t="str">
        <f t="shared" si="26"/>
        <v>Do</v>
      </c>
      <c r="H1706" s="32" t="s">
        <v>1829</v>
      </c>
      <c r="I1706" s="117">
        <v>5.6</v>
      </c>
      <c r="J1706" s="11"/>
      <c r="K1706" s="116">
        <v>87.41</v>
      </c>
      <c r="L1706"/>
      <c r="M1706"/>
      <c r="N1706"/>
      <c r="O1706"/>
      <c r="P1706"/>
      <c r="Q1706"/>
      <c r="R1706"/>
      <c r="S1706"/>
      <c r="T1706"/>
      <c r="U1706"/>
      <c r="V1706"/>
      <c r="W1706"/>
      <c r="X1706"/>
      <c r="Y1706"/>
      <c r="Z1706"/>
      <c r="AA1706"/>
      <c r="AB1706"/>
      <c r="AC1706"/>
      <c r="AD1706"/>
    </row>
    <row r="1707" spans="1:30" s="10" customFormat="1" ht="30" customHeight="1">
      <c r="A1707" s="5"/>
      <c r="B1707" s="5"/>
      <c r="C1707" s="18">
        <v>1704</v>
      </c>
      <c r="D1707" s="19" t="s">
        <v>45</v>
      </c>
      <c r="E1707" s="20" t="s">
        <v>46</v>
      </c>
      <c r="F1707" s="20" t="s">
        <v>46</v>
      </c>
      <c r="G1707" s="24" t="str">
        <f t="shared" si="26"/>
        <v>Do</v>
      </c>
      <c r="H1707" s="32" t="s">
        <v>1830</v>
      </c>
      <c r="I1707" s="117">
        <v>5</v>
      </c>
      <c r="J1707" s="11"/>
      <c r="K1707" s="116">
        <v>31</v>
      </c>
      <c r="L1707"/>
      <c r="M1707"/>
      <c r="N1707"/>
      <c r="O1707"/>
      <c r="P1707"/>
      <c r="Q1707"/>
      <c r="R1707"/>
      <c r="S1707"/>
      <c r="T1707"/>
      <c r="U1707"/>
      <c r="V1707"/>
      <c r="W1707"/>
      <c r="X1707"/>
      <c r="Y1707"/>
      <c r="Z1707"/>
      <c r="AA1707"/>
      <c r="AB1707"/>
      <c r="AC1707"/>
      <c r="AD1707"/>
    </row>
    <row r="1708" spans="1:30" s="10" customFormat="1" ht="18.75" customHeight="1">
      <c r="A1708" s="5"/>
      <c r="B1708" s="5"/>
      <c r="C1708" s="18">
        <v>1705</v>
      </c>
      <c r="D1708" s="19" t="s">
        <v>45</v>
      </c>
      <c r="E1708" s="20" t="s">
        <v>46</v>
      </c>
      <c r="F1708" s="20" t="s">
        <v>46</v>
      </c>
      <c r="G1708" s="24" t="str">
        <f t="shared" si="26"/>
        <v>Do</v>
      </c>
      <c r="H1708" s="32" t="s">
        <v>1831</v>
      </c>
      <c r="I1708" s="117">
        <v>3</v>
      </c>
      <c r="J1708" s="11"/>
      <c r="K1708" s="116">
        <v>31.84</v>
      </c>
      <c r="L1708"/>
      <c r="M1708"/>
      <c r="N1708"/>
      <c r="O1708"/>
      <c r="P1708"/>
      <c r="Q1708"/>
      <c r="R1708"/>
      <c r="S1708"/>
      <c r="T1708"/>
      <c r="U1708"/>
      <c r="V1708"/>
      <c r="W1708"/>
      <c r="X1708"/>
      <c r="Y1708"/>
      <c r="Z1708"/>
      <c r="AA1708"/>
      <c r="AB1708"/>
      <c r="AC1708"/>
      <c r="AD1708"/>
    </row>
    <row r="1709" spans="1:30" s="10" customFormat="1" ht="30" customHeight="1">
      <c r="A1709" s="5"/>
      <c r="B1709" s="5"/>
      <c r="C1709" s="18">
        <v>1706</v>
      </c>
      <c r="D1709" s="19" t="s">
        <v>45</v>
      </c>
      <c r="E1709" s="20" t="s">
        <v>46</v>
      </c>
      <c r="F1709" s="20" t="s">
        <v>46</v>
      </c>
      <c r="G1709" s="24" t="str">
        <f t="shared" si="26"/>
        <v>Do</v>
      </c>
      <c r="H1709" s="32" t="s">
        <v>1832</v>
      </c>
      <c r="I1709" s="127">
        <v>0</v>
      </c>
      <c r="J1709" s="11"/>
      <c r="K1709" s="126">
        <v>33.89</v>
      </c>
      <c r="L1709"/>
      <c r="M1709"/>
      <c r="N1709"/>
      <c r="O1709"/>
      <c r="P1709"/>
      <c r="Q1709"/>
      <c r="R1709"/>
      <c r="S1709"/>
      <c r="T1709"/>
      <c r="U1709"/>
      <c r="V1709"/>
      <c r="W1709"/>
      <c r="X1709"/>
      <c r="Y1709"/>
      <c r="Z1709"/>
      <c r="AA1709"/>
      <c r="AB1709"/>
      <c r="AC1709"/>
      <c r="AD1709"/>
    </row>
    <row r="1710" spans="1:30" s="10" customFormat="1" ht="18.75" customHeight="1">
      <c r="A1710" s="5"/>
      <c r="B1710" s="5"/>
      <c r="C1710" s="18">
        <v>1707</v>
      </c>
      <c r="D1710" s="19" t="s">
        <v>45</v>
      </c>
      <c r="E1710" s="20" t="s">
        <v>46</v>
      </c>
      <c r="F1710" s="20" t="s">
        <v>46</v>
      </c>
      <c r="G1710" s="24" t="str">
        <f t="shared" si="26"/>
        <v>Do</v>
      </c>
      <c r="H1710" s="32" t="s">
        <v>1833</v>
      </c>
      <c r="I1710" s="117">
        <v>0.8</v>
      </c>
      <c r="J1710" s="11"/>
      <c r="K1710" s="116">
        <v>21.44</v>
      </c>
      <c r="L1710"/>
      <c r="M1710"/>
      <c r="N1710"/>
      <c r="O1710"/>
      <c r="P1710"/>
      <c r="Q1710"/>
      <c r="R1710"/>
      <c r="S1710"/>
      <c r="T1710"/>
      <c r="U1710"/>
      <c r="V1710"/>
      <c r="W1710"/>
      <c r="X1710"/>
      <c r="Y1710"/>
      <c r="Z1710"/>
      <c r="AA1710"/>
      <c r="AB1710"/>
      <c r="AC1710"/>
      <c r="AD1710"/>
    </row>
    <row r="1711" spans="1:30" s="10" customFormat="1" ht="18.75" customHeight="1">
      <c r="A1711" s="5"/>
      <c r="B1711" s="5"/>
      <c r="C1711" s="18">
        <v>1708</v>
      </c>
      <c r="D1711" s="19" t="s">
        <v>45</v>
      </c>
      <c r="E1711" s="20" t="s">
        <v>46</v>
      </c>
      <c r="F1711" s="20" t="s">
        <v>46</v>
      </c>
      <c r="G1711" s="24" t="str">
        <f t="shared" si="26"/>
        <v>Do</v>
      </c>
      <c r="H1711" s="32" t="s">
        <v>1834</v>
      </c>
      <c r="I1711" s="117"/>
      <c r="J1711" s="11" t="s">
        <v>1835</v>
      </c>
      <c r="K1711" s="116">
        <v>10</v>
      </c>
      <c r="L1711"/>
      <c r="M1711"/>
      <c r="N1711"/>
      <c r="O1711"/>
      <c r="P1711"/>
      <c r="Q1711"/>
      <c r="R1711"/>
      <c r="S1711"/>
      <c r="T1711"/>
      <c r="U1711"/>
      <c r="V1711"/>
      <c r="W1711"/>
      <c r="X1711"/>
      <c r="Y1711"/>
      <c r="Z1711"/>
      <c r="AA1711"/>
      <c r="AB1711"/>
      <c r="AC1711"/>
      <c r="AD1711"/>
    </row>
    <row r="1712" spans="1:30" s="10" customFormat="1" ht="18.75" customHeight="1">
      <c r="A1712" s="5"/>
      <c r="B1712" s="5"/>
      <c r="C1712" s="18">
        <v>1709</v>
      </c>
      <c r="D1712" s="19" t="s">
        <v>45</v>
      </c>
      <c r="E1712" s="20" t="s">
        <v>46</v>
      </c>
      <c r="F1712" s="20" t="s">
        <v>46</v>
      </c>
      <c r="G1712" s="24" t="str">
        <f t="shared" si="26"/>
        <v>Do</v>
      </c>
      <c r="H1712" s="32" t="s">
        <v>1836</v>
      </c>
      <c r="I1712" s="117">
        <v>2.5</v>
      </c>
      <c r="J1712" s="11"/>
      <c r="K1712" s="116">
        <v>35</v>
      </c>
      <c r="L1712"/>
      <c r="M1712"/>
      <c r="N1712"/>
      <c r="O1712"/>
      <c r="P1712"/>
      <c r="Q1712"/>
      <c r="R1712"/>
      <c r="S1712"/>
      <c r="T1712"/>
      <c r="U1712"/>
      <c r="V1712"/>
      <c r="W1712"/>
      <c r="X1712"/>
      <c r="Y1712"/>
      <c r="Z1712"/>
      <c r="AA1712"/>
      <c r="AB1712"/>
      <c r="AC1712"/>
      <c r="AD1712"/>
    </row>
    <row r="1713" spans="1:30" s="10" customFormat="1" ht="18.75" customHeight="1">
      <c r="A1713" s="5"/>
      <c r="B1713" s="5"/>
      <c r="C1713" s="18">
        <v>1710</v>
      </c>
      <c r="D1713" s="19" t="s">
        <v>45</v>
      </c>
      <c r="E1713" s="20" t="s">
        <v>46</v>
      </c>
      <c r="F1713" s="20" t="s">
        <v>46</v>
      </c>
      <c r="G1713" s="24" t="str">
        <f t="shared" si="26"/>
        <v>Do</v>
      </c>
      <c r="H1713" s="32" t="s">
        <v>1837</v>
      </c>
      <c r="I1713" s="117"/>
      <c r="J1713" s="11" t="s">
        <v>1838</v>
      </c>
      <c r="K1713" s="116">
        <v>25</v>
      </c>
      <c r="L1713"/>
      <c r="M1713"/>
      <c r="N1713"/>
      <c r="O1713"/>
      <c r="P1713"/>
      <c r="Q1713"/>
      <c r="R1713"/>
      <c r="S1713"/>
      <c r="T1713"/>
      <c r="U1713"/>
      <c r="V1713"/>
      <c r="W1713"/>
      <c r="X1713"/>
      <c r="Y1713"/>
      <c r="Z1713"/>
      <c r="AA1713"/>
      <c r="AB1713"/>
      <c r="AC1713"/>
      <c r="AD1713"/>
    </row>
    <row r="1714" spans="1:30" s="10" customFormat="1" ht="18.75" customHeight="1">
      <c r="A1714" s="5"/>
      <c r="B1714" s="5"/>
      <c r="C1714" s="18">
        <v>1711</v>
      </c>
      <c r="D1714" s="19" t="s">
        <v>45</v>
      </c>
      <c r="E1714" s="20" t="s">
        <v>46</v>
      </c>
      <c r="F1714" s="20" t="s">
        <v>46</v>
      </c>
      <c r="G1714" s="24" t="str">
        <f t="shared" si="26"/>
        <v>Do</v>
      </c>
      <c r="H1714" s="32" t="s">
        <v>1839</v>
      </c>
      <c r="I1714" s="117">
        <v>2.6</v>
      </c>
      <c r="J1714" s="11"/>
      <c r="K1714" s="116">
        <v>10</v>
      </c>
      <c r="L1714"/>
      <c r="M1714"/>
      <c r="N1714"/>
      <c r="O1714"/>
      <c r="P1714"/>
      <c r="Q1714"/>
      <c r="R1714"/>
      <c r="S1714"/>
      <c r="T1714"/>
      <c r="U1714"/>
      <c r="V1714"/>
      <c r="W1714"/>
      <c r="X1714"/>
      <c r="Y1714"/>
      <c r="Z1714"/>
      <c r="AA1714"/>
      <c r="AB1714"/>
      <c r="AC1714"/>
      <c r="AD1714"/>
    </row>
    <row r="1715" spans="1:30" s="10" customFormat="1" ht="30" customHeight="1">
      <c r="A1715" s="5"/>
      <c r="B1715" s="5"/>
      <c r="C1715" s="18">
        <v>1712</v>
      </c>
      <c r="D1715" s="19" t="s">
        <v>45</v>
      </c>
      <c r="E1715" s="20" t="s">
        <v>46</v>
      </c>
      <c r="F1715" s="20" t="s">
        <v>46</v>
      </c>
      <c r="G1715" s="24" t="str">
        <f t="shared" si="26"/>
        <v>Do</v>
      </c>
      <c r="H1715" s="32" t="s">
        <v>1840</v>
      </c>
      <c r="I1715" s="117">
        <v>3</v>
      </c>
      <c r="J1715" s="11"/>
      <c r="K1715" s="116">
        <v>35</v>
      </c>
      <c r="L1715"/>
      <c r="M1715"/>
      <c r="N1715"/>
      <c r="O1715"/>
      <c r="P1715"/>
      <c r="Q1715"/>
      <c r="R1715"/>
      <c r="S1715"/>
      <c r="T1715"/>
      <c r="U1715"/>
      <c r="V1715"/>
      <c r="W1715"/>
      <c r="X1715"/>
      <c r="Y1715"/>
      <c r="Z1715"/>
      <c r="AA1715"/>
      <c r="AB1715"/>
      <c r="AC1715"/>
      <c r="AD1715"/>
    </row>
    <row r="1716" spans="1:30" s="10" customFormat="1" ht="30" customHeight="1">
      <c r="A1716" s="5"/>
      <c r="B1716" s="5"/>
      <c r="C1716" s="18">
        <v>1713</v>
      </c>
      <c r="D1716" s="19" t="s">
        <v>45</v>
      </c>
      <c r="E1716" s="20" t="s">
        <v>46</v>
      </c>
      <c r="F1716" s="20" t="s">
        <v>46</v>
      </c>
      <c r="G1716" s="24" t="str">
        <f t="shared" si="26"/>
        <v>Do</v>
      </c>
      <c r="H1716" s="32" t="s">
        <v>1841</v>
      </c>
      <c r="I1716" s="117">
        <v>1.5</v>
      </c>
      <c r="J1716" s="11"/>
      <c r="K1716" s="116">
        <v>30</v>
      </c>
      <c r="L1716"/>
      <c r="M1716"/>
      <c r="N1716"/>
      <c r="O1716"/>
      <c r="P1716"/>
      <c r="Q1716"/>
      <c r="R1716"/>
      <c r="S1716"/>
      <c r="T1716"/>
      <c r="U1716"/>
      <c r="V1716"/>
      <c r="W1716"/>
      <c r="X1716"/>
      <c r="Y1716"/>
      <c r="Z1716"/>
      <c r="AA1716"/>
      <c r="AB1716"/>
      <c r="AC1716"/>
      <c r="AD1716"/>
    </row>
    <row r="1717" spans="1:30" s="10" customFormat="1" ht="18.75" customHeight="1">
      <c r="A1717" s="5"/>
      <c r="B1717" s="5"/>
      <c r="C1717" s="18">
        <v>1714</v>
      </c>
      <c r="D1717" s="19" t="s">
        <v>45</v>
      </c>
      <c r="E1717" s="20" t="s">
        <v>46</v>
      </c>
      <c r="F1717" s="20" t="s">
        <v>46</v>
      </c>
      <c r="G1717" s="24" t="str">
        <f t="shared" si="26"/>
        <v>Do</v>
      </c>
      <c r="H1717" s="32" t="s">
        <v>1842</v>
      </c>
      <c r="I1717" s="117">
        <v>1.5</v>
      </c>
      <c r="J1717" s="11"/>
      <c r="K1717" s="116">
        <v>5.71</v>
      </c>
      <c r="L1717"/>
      <c r="M1717"/>
      <c r="N1717"/>
      <c r="O1717"/>
      <c r="P1717"/>
      <c r="Q1717"/>
      <c r="R1717"/>
      <c r="S1717"/>
      <c r="T1717"/>
      <c r="U1717"/>
      <c r="V1717"/>
      <c r="W1717"/>
      <c r="X1717"/>
      <c r="Y1717"/>
      <c r="Z1717"/>
      <c r="AA1717"/>
      <c r="AB1717"/>
      <c r="AC1717"/>
      <c r="AD1717"/>
    </row>
    <row r="1718" spans="1:30" s="10" customFormat="1" ht="18.75" customHeight="1">
      <c r="A1718" s="5"/>
      <c r="B1718" s="5"/>
      <c r="C1718" s="18">
        <v>1715</v>
      </c>
      <c r="D1718" s="19" t="s">
        <v>45</v>
      </c>
      <c r="E1718" s="20" t="s">
        <v>46</v>
      </c>
      <c r="F1718" s="20" t="s">
        <v>46</v>
      </c>
      <c r="G1718" s="24" t="str">
        <f t="shared" si="26"/>
        <v>Do</v>
      </c>
      <c r="H1718" s="32" t="s">
        <v>1843</v>
      </c>
      <c r="I1718" s="117">
        <v>4</v>
      </c>
      <c r="J1718" s="11"/>
      <c r="K1718" s="116">
        <v>18.940000000000001</v>
      </c>
      <c r="L1718"/>
      <c r="M1718"/>
      <c r="N1718"/>
      <c r="O1718"/>
      <c r="P1718"/>
      <c r="Q1718"/>
      <c r="R1718"/>
      <c r="S1718"/>
      <c r="T1718"/>
      <c r="U1718"/>
      <c r="V1718"/>
      <c r="W1718"/>
      <c r="X1718"/>
      <c r="Y1718"/>
      <c r="Z1718"/>
      <c r="AA1718"/>
      <c r="AB1718"/>
      <c r="AC1718"/>
      <c r="AD1718"/>
    </row>
    <row r="1719" spans="1:30" s="10" customFormat="1" ht="75" customHeight="1">
      <c r="A1719" s="5"/>
      <c r="B1719" s="5"/>
      <c r="C1719" s="18">
        <v>1716</v>
      </c>
      <c r="D1719" s="19" t="s">
        <v>45</v>
      </c>
      <c r="E1719" s="20" t="s">
        <v>46</v>
      </c>
      <c r="F1719" s="20" t="s">
        <v>46</v>
      </c>
      <c r="G1719" s="24" t="str">
        <f t="shared" si="26"/>
        <v>Do</v>
      </c>
      <c r="H1719" s="32" t="s">
        <v>1844</v>
      </c>
      <c r="I1719" s="117">
        <v>3</v>
      </c>
      <c r="J1719" s="11"/>
      <c r="K1719" s="116">
        <v>22.08</v>
      </c>
      <c r="L1719"/>
      <c r="M1719"/>
      <c r="N1719"/>
      <c r="O1719"/>
      <c r="P1719"/>
      <c r="Q1719"/>
      <c r="R1719"/>
      <c r="S1719"/>
      <c r="T1719"/>
      <c r="U1719"/>
      <c r="V1719"/>
      <c r="W1719"/>
      <c r="X1719"/>
      <c r="Y1719"/>
      <c r="Z1719"/>
      <c r="AA1719"/>
      <c r="AB1719"/>
      <c r="AC1719"/>
      <c r="AD1719"/>
    </row>
    <row r="1720" spans="1:30" s="10" customFormat="1" ht="18.75" customHeight="1">
      <c r="A1720" s="5"/>
      <c r="B1720" s="5"/>
      <c r="C1720" s="18">
        <v>1717</v>
      </c>
      <c r="D1720" s="19" t="s">
        <v>45</v>
      </c>
      <c r="E1720" s="20" t="s">
        <v>46</v>
      </c>
      <c r="F1720" s="20" t="s">
        <v>46</v>
      </c>
      <c r="G1720" s="24" t="str">
        <f t="shared" si="26"/>
        <v>Do</v>
      </c>
      <c r="H1720" s="32" t="s">
        <v>1845</v>
      </c>
      <c r="I1720" s="117">
        <v>2.6</v>
      </c>
      <c r="J1720" s="11"/>
      <c r="K1720" s="116">
        <v>19.13</v>
      </c>
      <c r="L1720"/>
      <c r="M1720"/>
      <c r="N1720"/>
      <c r="O1720"/>
      <c r="P1720"/>
      <c r="Q1720"/>
      <c r="R1720"/>
      <c r="S1720"/>
      <c r="T1720"/>
      <c r="U1720"/>
      <c r="V1720"/>
      <c r="W1720"/>
      <c r="X1720"/>
      <c r="Y1720"/>
      <c r="Z1720"/>
      <c r="AA1720"/>
      <c r="AB1720"/>
      <c r="AC1720"/>
      <c r="AD1720"/>
    </row>
    <row r="1721" spans="1:30" s="10" customFormat="1" ht="18.75" customHeight="1">
      <c r="A1721" s="5"/>
      <c r="B1721" s="5"/>
      <c r="C1721" s="18">
        <v>1718</v>
      </c>
      <c r="D1721" s="19" t="s">
        <v>45</v>
      </c>
      <c r="E1721" s="20" t="s">
        <v>46</v>
      </c>
      <c r="F1721" s="20" t="s">
        <v>46</v>
      </c>
      <c r="G1721" s="24" t="str">
        <f t="shared" si="26"/>
        <v>Do</v>
      </c>
      <c r="H1721" s="32" t="s">
        <v>1846</v>
      </c>
      <c r="I1721" s="117">
        <v>3</v>
      </c>
      <c r="J1721" s="11"/>
      <c r="K1721" s="116">
        <v>22.74</v>
      </c>
      <c r="L1721"/>
      <c r="M1721"/>
      <c r="N1721"/>
      <c r="O1721"/>
      <c r="P1721"/>
      <c r="Q1721"/>
      <c r="R1721"/>
      <c r="S1721"/>
      <c r="T1721"/>
      <c r="U1721"/>
      <c r="V1721"/>
      <c r="W1721"/>
      <c r="X1721"/>
      <c r="Y1721"/>
      <c r="Z1721"/>
      <c r="AA1721"/>
      <c r="AB1721"/>
      <c r="AC1721"/>
      <c r="AD1721"/>
    </row>
    <row r="1722" spans="1:30" s="10" customFormat="1" ht="18.75" customHeight="1">
      <c r="A1722" s="5"/>
      <c r="B1722" s="5"/>
      <c r="C1722" s="18">
        <v>1719</v>
      </c>
      <c r="D1722" s="19" t="s">
        <v>45</v>
      </c>
      <c r="E1722" s="20" t="s">
        <v>46</v>
      </c>
      <c r="F1722" s="20" t="s">
        <v>46</v>
      </c>
      <c r="G1722" s="24" t="str">
        <f t="shared" si="26"/>
        <v>Do</v>
      </c>
      <c r="H1722" s="32" t="s">
        <v>1847</v>
      </c>
      <c r="I1722" s="117">
        <v>2.5</v>
      </c>
      <c r="J1722" s="11"/>
      <c r="K1722" s="116">
        <v>18.39</v>
      </c>
      <c r="L1722"/>
      <c r="M1722"/>
      <c r="N1722"/>
      <c r="O1722"/>
      <c r="P1722"/>
      <c r="Q1722"/>
      <c r="R1722"/>
      <c r="S1722"/>
      <c r="T1722"/>
      <c r="U1722"/>
      <c r="V1722"/>
      <c r="W1722"/>
      <c r="X1722"/>
      <c r="Y1722"/>
      <c r="Z1722"/>
      <c r="AA1722"/>
      <c r="AB1722"/>
      <c r="AC1722"/>
      <c r="AD1722"/>
    </row>
    <row r="1723" spans="1:30" s="10" customFormat="1" ht="18.75" customHeight="1">
      <c r="A1723" s="5"/>
      <c r="B1723" s="5"/>
      <c r="C1723" s="18">
        <v>1720</v>
      </c>
      <c r="D1723" s="19" t="s">
        <v>45</v>
      </c>
      <c r="E1723" s="20" t="s">
        <v>46</v>
      </c>
      <c r="F1723" s="20" t="s">
        <v>46</v>
      </c>
      <c r="G1723" s="24" t="str">
        <f t="shared" si="26"/>
        <v>Do</v>
      </c>
      <c r="H1723" s="32" t="s">
        <v>1848</v>
      </c>
      <c r="I1723" s="128">
        <v>2.5</v>
      </c>
      <c r="J1723" s="11"/>
      <c r="K1723" s="116">
        <v>28</v>
      </c>
      <c r="L1723"/>
      <c r="M1723"/>
      <c r="N1723"/>
      <c r="O1723"/>
      <c r="P1723"/>
      <c r="Q1723"/>
      <c r="R1723"/>
      <c r="S1723"/>
      <c r="T1723"/>
      <c r="U1723"/>
      <c r="V1723"/>
      <c r="W1723"/>
      <c r="X1723"/>
      <c r="Y1723"/>
      <c r="Z1723"/>
      <c r="AA1723"/>
      <c r="AB1723"/>
      <c r="AC1723"/>
      <c r="AD1723"/>
    </row>
    <row r="1724" spans="1:30" s="10" customFormat="1" ht="18.75" customHeight="1">
      <c r="A1724" s="5"/>
      <c r="B1724" s="5"/>
      <c r="C1724" s="18">
        <v>1721</v>
      </c>
      <c r="D1724" s="19" t="s">
        <v>45</v>
      </c>
      <c r="E1724" s="20" t="s">
        <v>46</v>
      </c>
      <c r="F1724" s="20" t="s">
        <v>46</v>
      </c>
      <c r="G1724" s="24" t="str">
        <f t="shared" si="26"/>
        <v>Do</v>
      </c>
      <c r="H1724" s="32" t="s">
        <v>1849</v>
      </c>
      <c r="I1724" s="129">
        <v>0.5</v>
      </c>
      <c r="J1724" s="11"/>
      <c r="K1724" s="116">
        <v>10</v>
      </c>
      <c r="L1724"/>
      <c r="M1724"/>
      <c r="N1724"/>
      <c r="O1724"/>
      <c r="P1724"/>
      <c r="Q1724"/>
      <c r="R1724"/>
      <c r="S1724"/>
      <c r="T1724"/>
      <c r="U1724"/>
      <c r="V1724"/>
      <c r="W1724"/>
      <c r="X1724"/>
      <c r="Y1724"/>
      <c r="Z1724"/>
      <c r="AA1724"/>
      <c r="AB1724"/>
      <c r="AC1724"/>
      <c r="AD1724"/>
    </row>
    <row r="1725" spans="1:30" s="10" customFormat="1" ht="18.75" customHeight="1">
      <c r="A1725" s="5"/>
      <c r="B1725" s="5"/>
      <c r="C1725" s="18">
        <v>1722</v>
      </c>
      <c r="D1725" s="19" t="s">
        <v>45</v>
      </c>
      <c r="E1725" s="20" t="s">
        <v>46</v>
      </c>
      <c r="F1725" s="20" t="s">
        <v>46</v>
      </c>
      <c r="G1725" s="24" t="str">
        <f t="shared" si="26"/>
        <v>Do</v>
      </c>
      <c r="H1725" s="32" t="s">
        <v>1850</v>
      </c>
      <c r="I1725" s="117">
        <v>1.2</v>
      </c>
      <c r="J1725" s="11"/>
      <c r="K1725" s="116">
        <v>15</v>
      </c>
      <c r="L1725"/>
      <c r="M1725"/>
      <c r="N1725"/>
      <c r="O1725"/>
      <c r="P1725"/>
      <c r="Q1725"/>
      <c r="R1725"/>
      <c r="S1725"/>
      <c r="T1725"/>
      <c r="U1725"/>
      <c r="V1725"/>
      <c r="W1725"/>
      <c r="X1725"/>
      <c r="Y1725"/>
      <c r="Z1725"/>
      <c r="AA1725"/>
      <c r="AB1725"/>
      <c r="AC1725"/>
      <c r="AD1725"/>
    </row>
    <row r="1726" spans="1:30" s="10" customFormat="1" ht="18.75" customHeight="1">
      <c r="A1726" s="5"/>
      <c r="B1726" s="5"/>
      <c r="C1726" s="18">
        <v>1723</v>
      </c>
      <c r="D1726" s="19" t="s">
        <v>45</v>
      </c>
      <c r="E1726" s="20" t="s">
        <v>46</v>
      </c>
      <c r="F1726" s="20"/>
      <c r="G1726" s="24"/>
      <c r="H1726" s="118" t="s">
        <v>1778</v>
      </c>
      <c r="I1726" s="117"/>
      <c r="J1726" s="11"/>
      <c r="K1726" s="116">
        <v>10.01</v>
      </c>
      <c r="L1726"/>
      <c r="M1726"/>
      <c r="N1726"/>
      <c r="O1726"/>
      <c r="P1726"/>
      <c r="Q1726"/>
      <c r="R1726"/>
      <c r="S1726"/>
      <c r="T1726"/>
      <c r="U1726"/>
      <c r="V1726"/>
      <c r="W1726"/>
      <c r="X1726"/>
      <c r="Y1726"/>
      <c r="Z1726"/>
      <c r="AA1726"/>
      <c r="AB1726"/>
      <c r="AC1726"/>
      <c r="AD1726"/>
    </row>
    <row r="1727" spans="1:30" s="10" customFormat="1" ht="18.75" customHeight="1">
      <c r="A1727" s="5"/>
      <c r="B1727" s="5"/>
      <c r="C1727" s="18">
        <v>1724</v>
      </c>
      <c r="D1727" s="19" t="s">
        <v>45</v>
      </c>
      <c r="E1727" s="20" t="s">
        <v>46</v>
      </c>
      <c r="F1727" s="20" t="s">
        <v>46</v>
      </c>
      <c r="G1727" s="24" t="str">
        <f>IF(F1727=F1725,"Do",F1727)</f>
        <v>Do</v>
      </c>
      <c r="H1727" s="32" t="s">
        <v>1851</v>
      </c>
      <c r="I1727" s="117">
        <v>9.8000000000000007</v>
      </c>
      <c r="J1727" s="11"/>
      <c r="K1727" s="116">
        <v>120</v>
      </c>
      <c r="L1727"/>
      <c r="M1727"/>
      <c r="N1727"/>
      <c r="O1727"/>
      <c r="P1727"/>
      <c r="Q1727"/>
      <c r="R1727"/>
      <c r="S1727"/>
      <c r="T1727"/>
      <c r="U1727"/>
      <c r="V1727"/>
      <c r="W1727"/>
      <c r="X1727"/>
      <c r="Y1727"/>
      <c r="Z1727"/>
      <c r="AA1727"/>
      <c r="AB1727"/>
      <c r="AC1727"/>
      <c r="AD1727"/>
    </row>
    <row r="1728" spans="1:30" s="10" customFormat="1" ht="18.75" customHeight="1">
      <c r="A1728" s="5"/>
      <c r="B1728" s="5"/>
      <c r="C1728" s="18">
        <v>1725</v>
      </c>
      <c r="D1728" s="19" t="s">
        <v>45</v>
      </c>
      <c r="E1728" s="20" t="s">
        <v>46</v>
      </c>
      <c r="F1728" s="20" t="s">
        <v>46</v>
      </c>
      <c r="G1728" s="24" t="str">
        <f>IF(F1728=F1727,"Do",F1728)</f>
        <v>Do</v>
      </c>
      <c r="H1728" s="32" t="s">
        <v>1852</v>
      </c>
      <c r="I1728" s="117">
        <v>0.4</v>
      </c>
      <c r="J1728" s="11"/>
      <c r="K1728" s="116">
        <v>4.18</v>
      </c>
      <c r="L1728"/>
      <c r="M1728"/>
      <c r="N1728"/>
      <c r="O1728"/>
      <c r="P1728"/>
      <c r="Q1728"/>
      <c r="R1728"/>
      <c r="S1728"/>
      <c r="T1728"/>
      <c r="U1728"/>
      <c r="V1728"/>
      <c r="W1728"/>
      <c r="X1728"/>
      <c r="Y1728"/>
      <c r="Z1728"/>
      <c r="AA1728"/>
      <c r="AB1728"/>
      <c r="AC1728"/>
      <c r="AD1728"/>
    </row>
    <row r="1729" spans="1:30" s="10" customFormat="1" ht="18.75" customHeight="1">
      <c r="A1729" s="5"/>
      <c r="B1729" s="5"/>
      <c r="C1729" s="18">
        <v>1726</v>
      </c>
      <c r="D1729" s="19" t="s">
        <v>45</v>
      </c>
      <c r="E1729" s="20" t="s">
        <v>46</v>
      </c>
      <c r="F1729" s="20" t="s">
        <v>46</v>
      </c>
      <c r="G1729" s="24" t="str">
        <f t="shared" si="26"/>
        <v>Do</v>
      </c>
      <c r="H1729" s="21" t="s">
        <v>1853</v>
      </c>
      <c r="I1729" s="117">
        <v>15.1</v>
      </c>
      <c r="J1729" s="11"/>
      <c r="K1729" s="116">
        <v>73.319999999999993</v>
      </c>
      <c r="L1729"/>
      <c r="M1729"/>
      <c r="N1729"/>
      <c r="O1729"/>
      <c r="P1729"/>
      <c r="Q1729"/>
      <c r="R1729"/>
      <c r="S1729"/>
      <c r="T1729"/>
      <c r="U1729"/>
      <c r="V1729"/>
      <c r="W1729"/>
      <c r="X1729"/>
      <c r="Y1729"/>
      <c r="Z1729"/>
      <c r="AA1729"/>
      <c r="AB1729"/>
      <c r="AC1729"/>
      <c r="AD1729"/>
    </row>
    <row r="1730" spans="1:30" s="10" customFormat="1" ht="18.75" customHeight="1">
      <c r="A1730" s="5"/>
      <c r="B1730" s="5"/>
      <c r="C1730" s="18">
        <v>1727</v>
      </c>
      <c r="D1730" s="19" t="s">
        <v>45</v>
      </c>
      <c r="E1730" s="20" t="s">
        <v>46</v>
      </c>
      <c r="F1730" s="20"/>
      <c r="G1730" s="24"/>
      <c r="H1730" s="92" t="s">
        <v>1778</v>
      </c>
      <c r="I1730" s="117"/>
      <c r="J1730" s="11"/>
      <c r="K1730" s="116">
        <v>2.5</v>
      </c>
      <c r="L1730"/>
      <c r="M1730"/>
      <c r="N1730"/>
      <c r="O1730"/>
      <c r="P1730"/>
      <c r="Q1730"/>
      <c r="R1730"/>
      <c r="S1730"/>
      <c r="T1730"/>
      <c r="U1730"/>
      <c r="V1730"/>
      <c r="W1730"/>
      <c r="X1730"/>
      <c r="Y1730"/>
      <c r="Z1730"/>
      <c r="AA1730"/>
      <c r="AB1730"/>
      <c r="AC1730"/>
      <c r="AD1730"/>
    </row>
    <row r="1731" spans="1:30" s="10" customFormat="1" ht="18.75" customHeight="1">
      <c r="A1731" s="5"/>
      <c r="B1731" s="5"/>
      <c r="C1731" s="18">
        <v>1728</v>
      </c>
      <c r="D1731" s="19" t="s">
        <v>45</v>
      </c>
      <c r="E1731" s="20" t="s">
        <v>46</v>
      </c>
      <c r="F1731" s="20" t="s">
        <v>46</v>
      </c>
      <c r="G1731" s="24" t="str">
        <f>IF(F1731=F1729,"Do",F1731)</f>
        <v>Do</v>
      </c>
      <c r="H1731" s="32" t="s">
        <v>1854</v>
      </c>
      <c r="I1731" s="117">
        <v>0.7</v>
      </c>
      <c r="J1731" s="11"/>
      <c r="K1731" s="116">
        <v>40</v>
      </c>
      <c r="L1731"/>
      <c r="M1731"/>
      <c r="N1731"/>
      <c r="O1731"/>
      <c r="P1731"/>
      <c r="Q1731"/>
      <c r="R1731"/>
      <c r="S1731"/>
      <c r="T1731"/>
      <c r="U1731"/>
      <c r="V1731"/>
      <c r="W1731"/>
      <c r="X1731"/>
      <c r="Y1731"/>
      <c r="Z1731"/>
      <c r="AA1731"/>
      <c r="AB1731"/>
      <c r="AC1731"/>
      <c r="AD1731"/>
    </row>
    <row r="1732" spans="1:30" s="10" customFormat="1" ht="18.75" customHeight="1">
      <c r="A1732" s="5"/>
      <c r="B1732" s="5"/>
      <c r="C1732" s="18">
        <v>1729</v>
      </c>
      <c r="D1732" s="19" t="s">
        <v>45</v>
      </c>
      <c r="E1732" s="20" t="s">
        <v>46</v>
      </c>
      <c r="F1732" s="20" t="s">
        <v>46</v>
      </c>
      <c r="G1732" s="24" t="str">
        <f t="shared" si="26"/>
        <v>Do</v>
      </c>
      <c r="H1732" s="32" t="s">
        <v>1855</v>
      </c>
      <c r="I1732" s="117">
        <v>1</v>
      </c>
      <c r="J1732" s="11"/>
      <c r="K1732" s="116">
        <v>60</v>
      </c>
      <c r="L1732"/>
      <c r="M1732"/>
      <c r="N1732"/>
      <c r="O1732"/>
      <c r="P1732"/>
      <c r="Q1732"/>
      <c r="R1732"/>
      <c r="S1732"/>
      <c r="T1732"/>
      <c r="U1732"/>
      <c r="V1732"/>
      <c r="W1732"/>
      <c r="X1732"/>
      <c r="Y1732"/>
      <c r="Z1732"/>
      <c r="AA1732"/>
      <c r="AB1732"/>
      <c r="AC1732"/>
      <c r="AD1732"/>
    </row>
    <row r="1733" spans="1:30" s="10" customFormat="1" ht="18.75" customHeight="1">
      <c r="A1733" s="5"/>
      <c r="B1733" s="5"/>
      <c r="C1733" s="18">
        <v>1730</v>
      </c>
      <c r="D1733" s="19" t="s">
        <v>45</v>
      </c>
      <c r="E1733" s="20" t="s">
        <v>46</v>
      </c>
      <c r="F1733" s="20" t="s">
        <v>46</v>
      </c>
      <c r="G1733" s="24" t="str">
        <f t="shared" si="26"/>
        <v>Do</v>
      </c>
      <c r="H1733" s="32" t="s">
        <v>1856</v>
      </c>
      <c r="I1733" s="117">
        <v>1.25</v>
      </c>
      <c r="J1733" s="11"/>
      <c r="K1733" s="116">
        <v>60</v>
      </c>
      <c r="L1733"/>
      <c r="M1733"/>
      <c r="N1733"/>
      <c r="O1733"/>
      <c r="P1733"/>
      <c r="Q1733"/>
      <c r="R1733"/>
      <c r="S1733"/>
      <c r="T1733"/>
      <c r="U1733"/>
      <c r="V1733"/>
      <c r="W1733"/>
      <c r="X1733"/>
      <c r="Y1733"/>
      <c r="Z1733"/>
      <c r="AA1733"/>
      <c r="AB1733"/>
      <c r="AC1733"/>
      <c r="AD1733"/>
    </row>
    <row r="1734" spans="1:30" s="10" customFormat="1" ht="18.75" customHeight="1">
      <c r="A1734" s="5"/>
      <c r="B1734" s="5"/>
      <c r="C1734" s="18">
        <v>1731</v>
      </c>
      <c r="D1734" s="19" t="s">
        <v>45</v>
      </c>
      <c r="E1734" s="20" t="s">
        <v>46</v>
      </c>
      <c r="F1734" s="20" t="s">
        <v>46</v>
      </c>
      <c r="G1734" s="24" t="str">
        <f t="shared" si="26"/>
        <v>Do</v>
      </c>
      <c r="H1734" s="32" t="s">
        <v>1857</v>
      </c>
      <c r="I1734" s="117">
        <v>0.37</v>
      </c>
      <c r="J1734" s="11"/>
      <c r="K1734" s="116">
        <v>30</v>
      </c>
      <c r="L1734"/>
      <c r="M1734"/>
      <c r="N1734"/>
      <c r="O1734"/>
      <c r="P1734"/>
      <c r="Q1734"/>
      <c r="R1734"/>
      <c r="S1734"/>
      <c r="T1734"/>
      <c r="U1734"/>
      <c r="V1734"/>
      <c r="W1734"/>
      <c r="X1734"/>
      <c r="Y1734"/>
      <c r="Z1734"/>
      <c r="AA1734"/>
      <c r="AB1734"/>
      <c r="AC1734"/>
      <c r="AD1734"/>
    </row>
    <row r="1735" spans="1:30" s="10" customFormat="1" ht="18.75" customHeight="1">
      <c r="A1735" s="5"/>
      <c r="B1735" s="5"/>
      <c r="C1735" s="18">
        <v>1732</v>
      </c>
      <c r="D1735" s="19" t="s">
        <v>45</v>
      </c>
      <c r="E1735" s="20" t="s">
        <v>46</v>
      </c>
      <c r="F1735" s="20"/>
      <c r="G1735" s="24"/>
      <c r="H1735" s="118" t="s">
        <v>1778</v>
      </c>
      <c r="I1735" s="117"/>
      <c r="J1735" s="11"/>
      <c r="K1735" s="116">
        <v>10</v>
      </c>
      <c r="L1735"/>
      <c r="M1735"/>
      <c r="N1735"/>
      <c r="O1735"/>
      <c r="P1735"/>
      <c r="Q1735"/>
      <c r="R1735"/>
      <c r="S1735"/>
      <c r="T1735"/>
      <c r="U1735"/>
      <c r="V1735"/>
      <c r="W1735"/>
      <c r="X1735"/>
      <c r="Y1735"/>
      <c r="Z1735"/>
      <c r="AA1735"/>
      <c r="AB1735"/>
      <c r="AC1735"/>
      <c r="AD1735"/>
    </row>
    <row r="1736" spans="1:30" s="10" customFormat="1" ht="18.75" customHeight="1">
      <c r="A1736" s="5"/>
      <c r="B1736" s="5"/>
      <c r="C1736" s="18">
        <v>1733</v>
      </c>
      <c r="D1736" s="19" t="s">
        <v>45</v>
      </c>
      <c r="E1736" s="20" t="s">
        <v>46</v>
      </c>
      <c r="F1736" s="20" t="s">
        <v>46</v>
      </c>
      <c r="G1736" s="24" t="str">
        <f>IF(F1736=F1734,"Do",F1736)</f>
        <v>Do</v>
      </c>
      <c r="H1736" s="32" t="s">
        <v>1858</v>
      </c>
      <c r="I1736" s="117">
        <v>0.87</v>
      </c>
      <c r="J1736" s="11"/>
      <c r="K1736" s="116">
        <v>10</v>
      </c>
      <c r="L1736"/>
      <c r="M1736"/>
      <c r="N1736"/>
      <c r="O1736"/>
      <c r="P1736"/>
      <c r="Q1736"/>
      <c r="R1736"/>
      <c r="S1736"/>
      <c r="T1736"/>
      <c r="U1736"/>
      <c r="V1736"/>
      <c r="W1736"/>
      <c r="X1736"/>
      <c r="Y1736"/>
      <c r="Z1736"/>
      <c r="AA1736"/>
      <c r="AB1736"/>
      <c r="AC1736"/>
      <c r="AD1736"/>
    </row>
    <row r="1737" spans="1:30" s="10" customFormat="1" ht="30" customHeight="1">
      <c r="A1737" s="5"/>
      <c r="B1737" s="5"/>
      <c r="C1737" s="18">
        <v>1734</v>
      </c>
      <c r="D1737" s="19" t="s">
        <v>45</v>
      </c>
      <c r="E1737" s="20" t="s">
        <v>46</v>
      </c>
      <c r="F1737" s="20" t="s">
        <v>46</v>
      </c>
      <c r="G1737" s="24" t="str">
        <f t="shared" ref="G1737:G1808" si="27">IF(F1737=F1736,"Do",F1737)</f>
        <v>Do</v>
      </c>
      <c r="H1737" s="32" t="s">
        <v>1859</v>
      </c>
      <c r="I1737" s="117">
        <v>6</v>
      </c>
      <c r="J1737" s="11"/>
      <c r="K1737" s="116">
        <v>53.88</v>
      </c>
      <c r="L1737"/>
      <c r="M1737"/>
      <c r="N1737"/>
      <c r="O1737"/>
      <c r="P1737"/>
      <c r="Q1737"/>
      <c r="R1737"/>
      <c r="S1737"/>
      <c r="T1737"/>
      <c r="U1737"/>
      <c r="V1737"/>
      <c r="W1737"/>
      <c r="X1737"/>
      <c r="Y1737"/>
      <c r="Z1737"/>
      <c r="AA1737"/>
      <c r="AB1737"/>
      <c r="AC1737"/>
      <c r="AD1737"/>
    </row>
    <row r="1738" spans="1:30" s="10" customFormat="1" ht="30" customHeight="1">
      <c r="A1738" s="5"/>
      <c r="B1738" s="5"/>
      <c r="C1738" s="18">
        <v>1735</v>
      </c>
      <c r="D1738" s="19" t="s">
        <v>45</v>
      </c>
      <c r="E1738" s="20" t="s">
        <v>46</v>
      </c>
      <c r="F1738" s="20" t="s">
        <v>46</v>
      </c>
      <c r="G1738" s="24" t="str">
        <f t="shared" si="27"/>
        <v>Do</v>
      </c>
      <c r="H1738" s="32" t="s">
        <v>1860</v>
      </c>
      <c r="I1738" s="117">
        <v>1.5</v>
      </c>
      <c r="J1738" s="11"/>
      <c r="K1738" s="116">
        <v>18.420000000000002</v>
      </c>
      <c r="L1738"/>
      <c r="M1738"/>
      <c r="N1738"/>
      <c r="O1738"/>
      <c r="P1738"/>
      <c r="Q1738"/>
      <c r="R1738"/>
      <c r="S1738"/>
      <c r="T1738"/>
      <c r="U1738"/>
      <c r="V1738"/>
      <c r="W1738"/>
      <c r="X1738"/>
      <c r="Y1738"/>
      <c r="Z1738"/>
      <c r="AA1738"/>
      <c r="AB1738"/>
      <c r="AC1738"/>
      <c r="AD1738"/>
    </row>
    <row r="1739" spans="1:30" s="10" customFormat="1" ht="30" customHeight="1">
      <c r="A1739" s="5"/>
      <c r="B1739" s="5"/>
      <c r="C1739" s="18">
        <v>1736</v>
      </c>
      <c r="D1739" s="19" t="s">
        <v>45</v>
      </c>
      <c r="E1739" s="20" t="s">
        <v>46</v>
      </c>
      <c r="F1739" s="20" t="s">
        <v>46</v>
      </c>
      <c r="G1739" s="24" t="str">
        <f t="shared" si="27"/>
        <v>Do</v>
      </c>
      <c r="H1739" s="32" t="s">
        <v>1861</v>
      </c>
      <c r="I1739" s="117">
        <v>3</v>
      </c>
      <c r="J1739" s="11"/>
      <c r="K1739" s="116">
        <v>30</v>
      </c>
      <c r="L1739"/>
      <c r="M1739"/>
      <c r="N1739"/>
      <c r="O1739"/>
      <c r="P1739"/>
      <c r="Q1739"/>
      <c r="R1739"/>
      <c r="S1739"/>
      <c r="T1739"/>
      <c r="U1739"/>
      <c r="V1739"/>
      <c r="W1739"/>
      <c r="X1739"/>
      <c r="Y1739"/>
      <c r="Z1739"/>
      <c r="AA1739"/>
      <c r="AB1739"/>
      <c r="AC1739"/>
      <c r="AD1739"/>
    </row>
    <row r="1740" spans="1:30" s="10" customFormat="1" ht="18.75" customHeight="1">
      <c r="A1740" s="5"/>
      <c r="B1740" s="5"/>
      <c r="C1740" s="18">
        <v>1737</v>
      </c>
      <c r="D1740" s="19" t="s">
        <v>45</v>
      </c>
      <c r="E1740" s="20" t="s">
        <v>46</v>
      </c>
      <c r="F1740" s="20" t="s">
        <v>46</v>
      </c>
      <c r="G1740" s="24" t="str">
        <f t="shared" si="27"/>
        <v>Do</v>
      </c>
      <c r="H1740" s="32" t="s">
        <v>1862</v>
      </c>
      <c r="I1740" s="117">
        <v>2</v>
      </c>
      <c r="J1740" s="11"/>
      <c r="K1740" s="116">
        <v>17.13</v>
      </c>
      <c r="L1740"/>
      <c r="M1740"/>
      <c r="N1740"/>
      <c r="O1740"/>
      <c r="P1740"/>
      <c r="Q1740"/>
      <c r="R1740"/>
      <c r="S1740"/>
      <c r="T1740"/>
      <c r="U1740"/>
      <c r="V1740"/>
      <c r="W1740"/>
      <c r="X1740"/>
      <c r="Y1740"/>
      <c r="Z1740"/>
      <c r="AA1740"/>
      <c r="AB1740"/>
      <c r="AC1740"/>
      <c r="AD1740"/>
    </row>
    <row r="1741" spans="1:30" s="10" customFormat="1" ht="18.75" customHeight="1">
      <c r="A1741" s="5"/>
      <c r="B1741" s="5"/>
      <c r="C1741" s="18">
        <v>1738</v>
      </c>
      <c r="D1741" s="19" t="s">
        <v>45</v>
      </c>
      <c r="E1741" s="20" t="s">
        <v>46</v>
      </c>
      <c r="F1741" s="20" t="s">
        <v>46</v>
      </c>
      <c r="G1741" s="24" t="str">
        <f t="shared" si="27"/>
        <v>Do</v>
      </c>
      <c r="H1741" s="32" t="s">
        <v>1863</v>
      </c>
      <c r="I1741" s="117">
        <v>3</v>
      </c>
      <c r="J1741" s="11"/>
      <c r="K1741" s="116">
        <v>28.07</v>
      </c>
      <c r="L1741"/>
      <c r="M1741"/>
      <c r="N1741"/>
      <c r="O1741"/>
      <c r="P1741"/>
      <c r="Q1741"/>
      <c r="R1741"/>
      <c r="S1741"/>
      <c r="T1741"/>
      <c r="U1741"/>
      <c r="V1741"/>
      <c r="W1741"/>
      <c r="X1741"/>
      <c r="Y1741"/>
      <c r="Z1741"/>
      <c r="AA1741"/>
      <c r="AB1741"/>
      <c r="AC1741"/>
      <c r="AD1741"/>
    </row>
    <row r="1742" spans="1:30" s="10" customFormat="1" ht="18.75" customHeight="1">
      <c r="A1742" s="5"/>
      <c r="B1742" s="5"/>
      <c r="C1742" s="18">
        <v>1739</v>
      </c>
      <c r="D1742" s="19" t="s">
        <v>45</v>
      </c>
      <c r="E1742" s="20" t="s">
        <v>46</v>
      </c>
      <c r="F1742" s="20" t="s">
        <v>46</v>
      </c>
      <c r="G1742" s="24" t="str">
        <f t="shared" si="27"/>
        <v>Do</v>
      </c>
      <c r="H1742" s="92" t="s">
        <v>1864</v>
      </c>
      <c r="I1742" s="117">
        <v>4.5</v>
      </c>
      <c r="J1742" s="11"/>
      <c r="K1742" s="116">
        <v>40</v>
      </c>
      <c r="L1742"/>
      <c r="M1742"/>
      <c r="N1742"/>
      <c r="O1742"/>
      <c r="P1742"/>
      <c r="Q1742"/>
      <c r="R1742"/>
      <c r="S1742"/>
      <c r="T1742"/>
      <c r="U1742"/>
      <c r="V1742"/>
      <c r="W1742"/>
      <c r="X1742"/>
      <c r="Y1742"/>
      <c r="Z1742"/>
      <c r="AA1742"/>
      <c r="AB1742"/>
      <c r="AC1742"/>
      <c r="AD1742"/>
    </row>
    <row r="1743" spans="1:30" s="10" customFormat="1" ht="18.75" customHeight="1">
      <c r="A1743" s="5"/>
      <c r="B1743" s="5"/>
      <c r="C1743" s="18">
        <v>1740</v>
      </c>
      <c r="D1743" s="19" t="s">
        <v>45</v>
      </c>
      <c r="E1743" s="20" t="s">
        <v>46</v>
      </c>
      <c r="F1743" s="20"/>
      <c r="G1743" s="24"/>
      <c r="H1743" s="92" t="s">
        <v>1778</v>
      </c>
      <c r="I1743" s="117"/>
      <c r="J1743" s="11"/>
      <c r="K1743" s="116">
        <v>2.5</v>
      </c>
      <c r="L1743"/>
      <c r="M1743"/>
      <c r="N1743"/>
      <c r="O1743"/>
      <c r="P1743"/>
      <c r="Q1743"/>
      <c r="R1743"/>
      <c r="S1743"/>
      <c r="T1743"/>
      <c r="U1743"/>
      <c r="V1743"/>
      <c r="W1743"/>
      <c r="X1743"/>
      <c r="Y1743"/>
      <c r="Z1743"/>
      <c r="AA1743"/>
      <c r="AB1743"/>
      <c r="AC1743"/>
      <c r="AD1743"/>
    </row>
    <row r="1744" spans="1:30" s="10" customFormat="1" ht="18.75" customHeight="1">
      <c r="A1744" s="5"/>
      <c r="B1744" s="5"/>
      <c r="C1744" s="18">
        <v>1741</v>
      </c>
      <c r="D1744" s="19" t="s">
        <v>45</v>
      </c>
      <c r="E1744" s="20" t="s">
        <v>46</v>
      </c>
      <c r="F1744" s="20" t="s">
        <v>46</v>
      </c>
      <c r="G1744" s="24" t="str">
        <f>IF(F1744=F1742,"Do",F1744)</f>
        <v>Do</v>
      </c>
      <c r="H1744" s="32" t="s">
        <v>1865</v>
      </c>
      <c r="I1744" s="117">
        <v>2.1</v>
      </c>
      <c r="J1744" s="11"/>
      <c r="K1744" s="116">
        <v>25</v>
      </c>
      <c r="L1744"/>
      <c r="M1744"/>
      <c r="N1744"/>
      <c r="O1744"/>
      <c r="P1744"/>
      <c r="Q1744"/>
      <c r="R1744"/>
      <c r="S1744"/>
      <c r="T1744"/>
      <c r="U1744"/>
      <c r="V1744"/>
      <c r="W1744"/>
      <c r="X1744"/>
      <c r="Y1744"/>
      <c r="Z1744"/>
      <c r="AA1744"/>
      <c r="AB1744"/>
      <c r="AC1744"/>
      <c r="AD1744"/>
    </row>
    <row r="1745" spans="1:30" s="10" customFormat="1" ht="18.75" customHeight="1">
      <c r="A1745" s="5"/>
      <c r="B1745" s="5"/>
      <c r="C1745" s="18">
        <v>1742</v>
      </c>
      <c r="D1745" s="19" t="s">
        <v>45</v>
      </c>
      <c r="E1745" s="20" t="s">
        <v>46</v>
      </c>
      <c r="F1745" s="20" t="s">
        <v>46</v>
      </c>
      <c r="G1745" s="24" t="str">
        <f t="shared" si="27"/>
        <v>Do</v>
      </c>
      <c r="H1745" s="32" t="s">
        <v>1866</v>
      </c>
      <c r="I1745" s="117">
        <v>1.93</v>
      </c>
      <c r="J1745" s="11"/>
      <c r="K1745" s="116">
        <v>15</v>
      </c>
      <c r="L1745"/>
      <c r="M1745"/>
      <c r="N1745"/>
      <c r="O1745"/>
      <c r="P1745"/>
      <c r="Q1745"/>
      <c r="R1745"/>
      <c r="S1745"/>
      <c r="T1745"/>
      <c r="U1745"/>
      <c r="V1745"/>
      <c r="W1745"/>
      <c r="X1745"/>
      <c r="Y1745"/>
      <c r="Z1745"/>
      <c r="AA1745"/>
      <c r="AB1745"/>
      <c r="AC1745"/>
      <c r="AD1745"/>
    </row>
    <row r="1746" spans="1:30" s="10" customFormat="1" ht="18.75" customHeight="1">
      <c r="A1746" s="5"/>
      <c r="B1746" s="5"/>
      <c r="C1746" s="18">
        <v>1743</v>
      </c>
      <c r="D1746" s="19" t="s">
        <v>45</v>
      </c>
      <c r="E1746" s="20" t="s">
        <v>46</v>
      </c>
      <c r="F1746" s="20" t="s">
        <v>46</v>
      </c>
      <c r="G1746" s="24" t="str">
        <f t="shared" si="27"/>
        <v>Do</v>
      </c>
      <c r="H1746" s="21" t="s">
        <v>1867</v>
      </c>
      <c r="I1746" s="117">
        <v>9</v>
      </c>
      <c r="J1746" s="11"/>
      <c r="K1746" s="116">
        <v>40</v>
      </c>
      <c r="L1746"/>
      <c r="M1746"/>
      <c r="N1746"/>
      <c r="O1746"/>
      <c r="P1746"/>
      <c r="Q1746"/>
      <c r="R1746"/>
      <c r="S1746"/>
      <c r="T1746"/>
      <c r="U1746"/>
      <c r="V1746"/>
      <c r="W1746"/>
      <c r="X1746"/>
      <c r="Y1746"/>
      <c r="Z1746"/>
      <c r="AA1746"/>
      <c r="AB1746"/>
      <c r="AC1746"/>
      <c r="AD1746"/>
    </row>
    <row r="1747" spans="1:30" s="10" customFormat="1" ht="30" customHeight="1">
      <c r="A1747" s="5"/>
      <c r="B1747" s="5"/>
      <c r="C1747" s="18">
        <v>1744</v>
      </c>
      <c r="D1747" s="19" t="s">
        <v>45</v>
      </c>
      <c r="E1747" s="20" t="s">
        <v>46</v>
      </c>
      <c r="F1747" s="20" t="s">
        <v>46</v>
      </c>
      <c r="G1747" s="24" t="str">
        <f t="shared" si="27"/>
        <v>Do</v>
      </c>
      <c r="H1747" s="21" t="s">
        <v>1868</v>
      </c>
      <c r="I1747" s="117">
        <v>10</v>
      </c>
      <c r="J1747" s="11"/>
      <c r="K1747" s="116">
        <v>117.5</v>
      </c>
      <c r="L1747"/>
      <c r="M1747"/>
      <c r="N1747"/>
      <c r="O1747"/>
      <c r="P1747"/>
      <c r="Q1747"/>
      <c r="R1747"/>
      <c r="S1747"/>
      <c r="T1747"/>
      <c r="U1747"/>
      <c r="V1747"/>
      <c r="W1747"/>
      <c r="X1747"/>
      <c r="Y1747"/>
      <c r="Z1747"/>
      <c r="AA1747"/>
      <c r="AB1747"/>
      <c r="AC1747"/>
      <c r="AD1747"/>
    </row>
    <row r="1748" spans="1:30" s="10" customFormat="1" ht="30" customHeight="1">
      <c r="A1748" s="5"/>
      <c r="B1748" s="5"/>
      <c r="C1748" s="18">
        <v>1745</v>
      </c>
      <c r="D1748" s="19" t="s">
        <v>45</v>
      </c>
      <c r="E1748" s="20" t="s">
        <v>46</v>
      </c>
      <c r="F1748" s="20"/>
      <c r="G1748" s="24"/>
      <c r="H1748" s="92" t="s">
        <v>1778</v>
      </c>
      <c r="I1748" s="117"/>
      <c r="J1748" s="11"/>
      <c r="K1748" s="116">
        <v>2.5</v>
      </c>
      <c r="L1748"/>
      <c r="M1748"/>
      <c r="N1748"/>
      <c r="O1748"/>
      <c r="P1748"/>
      <c r="Q1748"/>
      <c r="R1748"/>
      <c r="S1748"/>
      <c r="T1748"/>
      <c r="U1748"/>
      <c r="V1748"/>
      <c r="W1748"/>
      <c r="X1748"/>
      <c r="Y1748"/>
      <c r="Z1748"/>
      <c r="AA1748"/>
      <c r="AB1748"/>
      <c r="AC1748"/>
      <c r="AD1748"/>
    </row>
    <row r="1749" spans="1:30" s="10" customFormat="1" ht="30" customHeight="1">
      <c r="A1749" s="5"/>
      <c r="B1749" s="5"/>
      <c r="C1749" s="18">
        <v>1746</v>
      </c>
      <c r="D1749" s="19" t="s">
        <v>51</v>
      </c>
      <c r="E1749" s="20" t="s">
        <v>52</v>
      </c>
      <c r="F1749" s="20" t="s">
        <v>52</v>
      </c>
      <c r="G1749" s="24" t="str">
        <f>IF(F1749=F1747,"Do",F1749)</f>
        <v>Dhemaji Rural Rd Divn</v>
      </c>
      <c r="H1749" s="119" t="s">
        <v>1869</v>
      </c>
      <c r="I1749" s="131">
        <v>0.311</v>
      </c>
      <c r="J1749" s="11"/>
      <c r="K1749" s="130">
        <v>14.70168</v>
      </c>
      <c r="L1749"/>
      <c r="M1749"/>
      <c r="N1749"/>
      <c r="O1749"/>
      <c r="P1749"/>
      <c r="Q1749"/>
      <c r="R1749"/>
      <c r="S1749"/>
      <c r="T1749"/>
      <c r="U1749"/>
      <c r="V1749"/>
      <c r="W1749"/>
      <c r="X1749"/>
      <c r="Y1749"/>
      <c r="Z1749"/>
      <c r="AA1749"/>
      <c r="AB1749"/>
      <c r="AC1749"/>
      <c r="AD1749"/>
    </row>
    <row r="1750" spans="1:30" s="10" customFormat="1" ht="45" customHeight="1">
      <c r="A1750" s="5"/>
      <c r="B1750" s="5"/>
      <c r="C1750" s="18">
        <v>1747</v>
      </c>
      <c r="D1750" s="19" t="s">
        <v>51</v>
      </c>
      <c r="E1750" s="20" t="s">
        <v>52</v>
      </c>
      <c r="F1750" s="20" t="s">
        <v>52</v>
      </c>
      <c r="G1750" s="24" t="str">
        <f t="shared" si="27"/>
        <v>Do</v>
      </c>
      <c r="H1750" s="119" t="s">
        <v>1870</v>
      </c>
      <c r="I1750" s="131">
        <v>0.09</v>
      </c>
      <c r="J1750" s="11">
        <v>1</v>
      </c>
      <c r="K1750" s="130">
        <v>18.68</v>
      </c>
      <c r="L1750"/>
      <c r="M1750"/>
      <c r="N1750"/>
      <c r="O1750"/>
      <c r="P1750"/>
      <c r="Q1750"/>
      <c r="R1750"/>
      <c r="S1750"/>
      <c r="T1750"/>
      <c r="U1750"/>
      <c r="V1750"/>
      <c r="W1750"/>
      <c r="X1750"/>
      <c r="Y1750"/>
      <c r="Z1750"/>
      <c r="AA1750"/>
      <c r="AB1750"/>
      <c r="AC1750"/>
      <c r="AD1750"/>
    </row>
    <row r="1751" spans="1:30" s="10" customFormat="1" ht="60" customHeight="1">
      <c r="A1751" s="5"/>
      <c r="B1751" s="5"/>
      <c r="C1751" s="18">
        <v>1748</v>
      </c>
      <c r="D1751" s="19" t="s">
        <v>51</v>
      </c>
      <c r="E1751" s="20" t="s">
        <v>52</v>
      </c>
      <c r="F1751" s="20" t="s">
        <v>52</v>
      </c>
      <c r="G1751" s="24" t="str">
        <f t="shared" si="27"/>
        <v>Do</v>
      </c>
      <c r="H1751" s="119" t="s">
        <v>1871</v>
      </c>
      <c r="I1751" s="131">
        <v>1.1890000000000001</v>
      </c>
      <c r="J1751" s="11"/>
      <c r="K1751" s="130">
        <v>56.61992</v>
      </c>
      <c r="L1751"/>
      <c r="M1751"/>
      <c r="N1751"/>
      <c r="O1751"/>
      <c r="P1751"/>
      <c r="Q1751"/>
      <c r="R1751"/>
      <c r="S1751"/>
      <c r="T1751"/>
      <c r="U1751"/>
      <c r="V1751"/>
      <c r="W1751"/>
      <c r="X1751"/>
      <c r="Y1751"/>
      <c r="Z1751"/>
      <c r="AA1751"/>
      <c r="AB1751"/>
      <c r="AC1751"/>
      <c r="AD1751"/>
    </row>
    <row r="1752" spans="1:30" s="10" customFormat="1" ht="18.75" customHeight="1">
      <c r="A1752" s="5"/>
      <c r="B1752" s="5"/>
      <c r="C1752" s="18">
        <v>1749</v>
      </c>
      <c r="D1752" s="19" t="s">
        <v>51</v>
      </c>
      <c r="E1752" s="20" t="s">
        <v>52</v>
      </c>
      <c r="F1752" s="20" t="s">
        <v>52</v>
      </c>
      <c r="G1752" s="24" t="str">
        <f t="shared" si="27"/>
        <v>Do</v>
      </c>
      <c r="H1752" s="119" t="s">
        <v>1872</v>
      </c>
      <c r="I1752" s="33">
        <v>1</v>
      </c>
      <c r="J1752" s="11"/>
      <c r="K1752" s="133">
        <v>20.5</v>
      </c>
      <c r="L1752"/>
      <c r="M1752"/>
      <c r="N1752"/>
      <c r="O1752"/>
      <c r="P1752"/>
      <c r="Q1752"/>
      <c r="R1752"/>
      <c r="S1752"/>
      <c r="T1752"/>
      <c r="U1752"/>
      <c r="V1752"/>
      <c r="W1752"/>
      <c r="X1752"/>
      <c r="Y1752"/>
      <c r="Z1752"/>
      <c r="AA1752"/>
      <c r="AB1752"/>
      <c r="AC1752"/>
      <c r="AD1752"/>
    </row>
    <row r="1753" spans="1:30" s="10" customFormat="1" ht="18.75" customHeight="1">
      <c r="A1753" s="5"/>
      <c r="B1753" s="5"/>
      <c r="C1753" s="18">
        <v>1750</v>
      </c>
      <c r="D1753" s="19" t="s">
        <v>51</v>
      </c>
      <c r="E1753" s="20" t="s">
        <v>52</v>
      </c>
      <c r="F1753" s="20" t="s">
        <v>52</v>
      </c>
      <c r="G1753" s="24" t="str">
        <f t="shared" si="27"/>
        <v>Do</v>
      </c>
      <c r="H1753" s="119" t="s">
        <v>1873</v>
      </c>
      <c r="I1753" s="33">
        <v>1.8</v>
      </c>
      <c r="J1753" s="11"/>
      <c r="K1753" s="133">
        <v>34.200000000000003</v>
      </c>
      <c r="L1753"/>
      <c r="M1753"/>
      <c r="N1753"/>
      <c r="O1753"/>
      <c r="P1753"/>
      <c r="Q1753"/>
      <c r="R1753"/>
      <c r="S1753"/>
      <c r="T1753"/>
      <c r="U1753"/>
      <c r="V1753"/>
      <c r="W1753"/>
      <c r="X1753"/>
      <c r="Y1753"/>
      <c r="Z1753"/>
      <c r="AA1753"/>
      <c r="AB1753"/>
      <c r="AC1753"/>
      <c r="AD1753"/>
    </row>
    <row r="1754" spans="1:30" s="10" customFormat="1" ht="30" customHeight="1">
      <c r="A1754" s="5"/>
      <c r="B1754" s="5"/>
      <c r="C1754" s="18">
        <v>1751</v>
      </c>
      <c r="D1754" s="19" t="s">
        <v>51</v>
      </c>
      <c r="E1754" s="20" t="s">
        <v>52</v>
      </c>
      <c r="F1754" s="20" t="s">
        <v>52</v>
      </c>
      <c r="G1754" s="24" t="str">
        <f t="shared" si="27"/>
        <v>Do</v>
      </c>
      <c r="H1754" s="119" t="s">
        <v>1874</v>
      </c>
      <c r="I1754" s="33">
        <v>0.5</v>
      </c>
      <c r="J1754" s="11"/>
      <c r="K1754" s="133">
        <v>19.600000000000001</v>
      </c>
      <c r="L1754"/>
      <c r="M1754"/>
      <c r="N1754"/>
      <c r="O1754"/>
      <c r="P1754"/>
      <c r="Q1754"/>
      <c r="R1754"/>
      <c r="S1754"/>
      <c r="T1754"/>
      <c r="U1754"/>
      <c r="V1754"/>
      <c r="W1754"/>
      <c r="X1754"/>
      <c r="Y1754"/>
      <c r="Z1754"/>
      <c r="AA1754"/>
      <c r="AB1754"/>
      <c r="AC1754"/>
      <c r="AD1754"/>
    </row>
    <row r="1755" spans="1:30" s="10" customFormat="1" ht="30" customHeight="1">
      <c r="A1755" s="5"/>
      <c r="B1755" s="5"/>
      <c r="C1755" s="18">
        <v>1752</v>
      </c>
      <c r="D1755" s="19" t="s">
        <v>51</v>
      </c>
      <c r="E1755" s="20" t="s">
        <v>52</v>
      </c>
      <c r="F1755" s="20" t="s">
        <v>52</v>
      </c>
      <c r="G1755" s="24" t="str">
        <f t="shared" si="27"/>
        <v>Do</v>
      </c>
      <c r="H1755" s="119" t="s">
        <v>1875</v>
      </c>
      <c r="I1755" s="33">
        <v>1</v>
      </c>
      <c r="J1755" s="11"/>
      <c r="K1755" s="133">
        <v>15.7</v>
      </c>
      <c r="L1755"/>
      <c r="M1755"/>
      <c r="N1755"/>
      <c r="O1755"/>
      <c r="P1755"/>
      <c r="Q1755"/>
      <c r="R1755"/>
      <c r="S1755"/>
      <c r="T1755"/>
      <c r="U1755"/>
      <c r="V1755"/>
      <c r="W1755"/>
      <c r="X1755"/>
      <c r="Y1755"/>
      <c r="Z1755"/>
      <c r="AA1755"/>
      <c r="AB1755"/>
      <c r="AC1755"/>
      <c r="AD1755"/>
    </row>
    <row r="1756" spans="1:30" s="10" customFormat="1" ht="30" customHeight="1">
      <c r="A1756" s="5"/>
      <c r="B1756" s="5"/>
      <c r="C1756" s="18">
        <v>1753</v>
      </c>
      <c r="D1756" s="19" t="s">
        <v>51</v>
      </c>
      <c r="E1756" s="20" t="s">
        <v>52</v>
      </c>
      <c r="F1756" s="20"/>
      <c r="G1756" s="24"/>
      <c r="H1756" s="119" t="s">
        <v>1876</v>
      </c>
      <c r="I1756" s="134"/>
      <c r="J1756" s="11"/>
      <c r="K1756" s="135">
        <v>20</v>
      </c>
      <c r="L1756"/>
      <c r="M1756"/>
      <c r="N1756"/>
      <c r="O1756"/>
      <c r="P1756"/>
      <c r="Q1756"/>
      <c r="R1756"/>
      <c r="S1756"/>
      <c r="T1756"/>
      <c r="U1756"/>
      <c r="V1756"/>
      <c r="W1756"/>
      <c r="X1756"/>
      <c r="Y1756"/>
      <c r="Z1756"/>
      <c r="AA1756"/>
      <c r="AB1756"/>
      <c r="AC1756"/>
      <c r="AD1756"/>
    </row>
    <row r="1757" spans="1:30" s="10" customFormat="1" ht="45" customHeight="1">
      <c r="A1757" s="5"/>
      <c r="B1757" s="5"/>
      <c r="C1757" s="18">
        <v>1754</v>
      </c>
      <c r="D1757" s="19" t="s">
        <v>51</v>
      </c>
      <c r="E1757" s="20" t="s">
        <v>52</v>
      </c>
      <c r="F1757" s="20" t="s">
        <v>52</v>
      </c>
      <c r="G1757" s="24" t="str">
        <f>IF(F1757=F1755,"Do",F1757)</f>
        <v>Do</v>
      </c>
      <c r="H1757" s="119" t="s">
        <v>1877</v>
      </c>
      <c r="I1757" s="131">
        <v>1.8</v>
      </c>
      <c r="J1757" s="11"/>
      <c r="K1757" s="130">
        <v>47.158670000000001</v>
      </c>
      <c r="L1757"/>
      <c r="M1757"/>
      <c r="N1757"/>
      <c r="O1757"/>
      <c r="P1757"/>
      <c r="Q1757"/>
      <c r="R1757"/>
      <c r="S1757"/>
      <c r="T1757"/>
      <c r="U1757"/>
      <c r="V1757"/>
      <c r="W1757"/>
      <c r="X1757"/>
      <c r="Y1757"/>
      <c r="Z1757"/>
      <c r="AA1757"/>
      <c r="AB1757"/>
      <c r="AC1757"/>
      <c r="AD1757"/>
    </row>
    <row r="1758" spans="1:30" s="10" customFormat="1" ht="30" customHeight="1">
      <c r="A1758" s="5"/>
      <c r="B1758" s="5"/>
      <c r="C1758" s="18">
        <v>1755</v>
      </c>
      <c r="D1758" s="19" t="s">
        <v>51</v>
      </c>
      <c r="E1758" s="20" t="s">
        <v>52</v>
      </c>
      <c r="F1758" s="20" t="s">
        <v>52</v>
      </c>
      <c r="G1758" s="24" t="str">
        <f t="shared" si="27"/>
        <v>Do</v>
      </c>
      <c r="H1758" s="119" t="s">
        <v>1878</v>
      </c>
      <c r="I1758" s="132">
        <v>2</v>
      </c>
      <c r="J1758" s="11"/>
      <c r="K1758" s="130">
        <v>34.152630000000002</v>
      </c>
      <c r="L1758"/>
      <c r="M1758"/>
      <c r="N1758"/>
      <c r="O1758"/>
      <c r="P1758"/>
      <c r="Q1758"/>
      <c r="R1758"/>
      <c r="S1758"/>
      <c r="T1758"/>
      <c r="U1758"/>
      <c r="V1758"/>
      <c r="W1758"/>
      <c r="X1758"/>
      <c r="Y1758"/>
      <c r="Z1758"/>
      <c r="AA1758"/>
      <c r="AB1758"/>
      <c r="AC1758"/>
      <c r="AD1758"/>
    </row>
    <row r="1759" spans="1:30" s="10" customFormat="1" ht="30" customHeight="1">
      <c r="A1759" s="5"/>
      <c r="B1759" s="5"/>
      <c r="C1759" s="18">
        <v>1756</v>
      </c>
      <c r="D1759" s="19" t="s">
        <v>51</v>
      </c>
      <c r="E1759" s="20" t="s">
        <v>52</v>
      </c>
      <c r="F1759" s="20" t="s">
        <v>52</v>
      </c>
      <c r="G1759" s="24" t="str">
        <f t="shared" si="27"/>
        <v>Do</v>
      </c>
      <c r="H1759" s="119" t="s">
        <v>1879</v>
      </c>
      <c r="I1759" s="132">
        <v>0.6</v>
      </c>
      <c r="J1759" s="11"/>
      <c r="K1759" s="130">
        <v>8.6895900000000008</v>
      </c>
      <c r="L1759"/>
      <c r="M1759"/>
      <c r="N1759"/>
      <c r="O1759"/>
      <c r="P1759"/>
      <c r="Q1759"/>
      <c r="R1759"/>
      <c r="S1759"/>
      <c r="T1759"/>
      <c r="U1759"/>
      <c r="V1759"/>
      <c r="W1759"/>
      <c r="X1759"/>
      <c r="Y1759"/>
      <c r="Z1759"/>
      <c r="AA1759"/>
      <c r="AB1759"/>
      <c r="AC1759"/>
      <c r="AD1759"/>
    </row>
    <row r="1760" spans="1:30" s="10" customFormat="1" ht="30" customHeight="1">
      <c r="A1760" s="5"/>
      <c r="B1760" s="5"/>
      <c r="C1760" s="18">
        <v>1757</v>
      </c>
      <c r="D1760" s="19" t="s">
        <v>51</v>
      </c>
      <c r="E1760" s="20" t="s">
        <v>52</v>
      </c>
      <c r="F1760" s="20"/>
      <c r="G1760" s="24"/>
      <c r="H1760" s="119" t="s">
        <v>1876</v>
      </c>
      <c r="I1760" s="132"/>
      <c r="J1760" s="11"/>
      <c r="K1760" s="136">
        <v>10</v>
      </c>
      <c r="L1760"/>
      <c r="M1760"/>
      <c r="N1760"/>
      <c r="O1760"/>
      <c r="P1760"/>
      <c r="Q1760"/>
      <c r="R1760"/>
      <c r="S1760"/>
      <c r="T1760"/>
      <c r="U1760"/>
      <c r="V1760"/>
      <c r="W1760"/>
      <c r="X1760"/>
      <c r="Y1760"/>
      <c r="Z1760"/>
      <c r="AA1760"/>
      <c r="AB1760"/>
      <c r="AC1760"/>
      <c r="AD1760"/>
    </row>
    <row r="1761" spans="1:30" s="10" customFormat="1" ht="30" customHeight="1">
      <c r="A1761" s="5"/>
      <c r="B1761" s="5"/>
      <c r="C1761" s="18">
        <v>1758</v>
      </c>
      <c r="D1761" s="19" t="s">
        <v>60</v>
      </c>
      <c r="E1761" s="20" t="s">
        <v>61</v>
      </c>
      <c r="F1761" s="20" t="s">
        <v>61</v>
      </c>
      <c r="G1761" s="24" t="str">
        <f>IF(F1761=F1759,"Do",F1761)</f>
        <v>Dibrugarh Rural Rd Divn</v>
      </c>
      <c r="H1761" s="32" t="s">
        <v>1880</v>
      </c>
      <c r="I1761" s="117">
        <v>3</v>
      </c>
      <c r="J1761" s="11"/>
      <c r="K1761" s="116">
        <v>52.15</v>
      </c>
      <c r="L1761"/>
      <c r="M1761"/>
      <c r="N1761"/>
      <c r="O1761"/>
      <c r="P1761"/>
      <c r="Q1761"/>
      <c r="R1761"/>
      <c r="S1761"/>
      <c r="T1761"/>
      <c r="U1761"/>
      <c r="V1761"/>
      <c r="W1761"/>
      <c r="X1761"/>
      <c r="Y1761"/>
      <c r="Z1761"/>
      <c r="AA1761"/>
      <c r="AB1761"/>
      <c r="AC1761"/>
      <c r="AD1761"/>
    </row>
    <row r="1762" spans="1:30" s="10" customFormat="1" ht="30" customHeight="1">
      <c r="A1762" s="5"/>
      <c r="B1762" s="5"/>
      <c r="C1762" s="18">
        <v>1759</v>
      </c>
      <c r="D1762" s="19" t="s">
        <v>60</v>
      </c>
      <c r="E1762" s="20" t="s">
        <v>61</v>
      </c>
      <c r="F1762" s="20" t="s">
        <v>61</v>
      </c>
      <c r="G1762" s="24" t="str">
        <f>IF(F1762=F1761,"Do",F1762)</f>
        <v>Do</v>
      </c>
      <c r="H1762" s="32" t="s">
        <v>1881</v>
      </c>
      <c r="I1762" s="117">
        <v>10.199999999999999</v>
      </c>
      <c r="J1762" s="11"/>
      <c r="K1762" s="116">
        <v>168.89</v>
      </c>
      <c r="L1762"/>
      <c r="M1762"/>
      <c r="N1762"/>
      <c r="O1762"/>
      <c r="P1762"/>
      <c r="Q1762"/>
      <c r="R1762"/>
      <c r="S1762"/>
      <c r="T1762"/>
      <c r="U1762"/>
      <c r="V1762"/>
      <c r="W1762"/>
      <c r="X1762"/>
      <c r="Y1762"/>
      <c r="Z1762"/>
      <c r="AA1762"/>
      <c r="AB1762"/>
      <c r="AC1762"/>
      <c r="AD1762"/>
    </row>
    <row r="1763" spans="1:30" s="10" customFormat="1" ht="30" customHeight="1">
      <c r="A1763" s="5"/>
      <c r="B1763" s="5"/>
      <c r="C1763" s="18">
        <v>1760</v>
      </c>
      <c r="D1763" s="19" t="s">
        <v>60</v>
      </c>
      <c r="E1763" s="20" t="s">
        <v>61</v>
      </c>
      <c r="F1763" s="20" t="s">
        <v>61</v>
      </c>
      <c r="G1763" s="24" t="str">
        <f t="shared" si="27"/>
        <v>Do</v>
      </c>
      <c r="H1763" s="32" t="s">
        <v>1882</v>
      </c>
      <c r="I1763" s="117">
        <v>1</v>
      </c>
      <c r="J1763" s="11"/>
      <c r="K1763" s="116">
        <v>26.65</v>
      </c>
      <c r="L1763"/>
      <c r="M1763"/>
      <c r="N1763"/>
      <c r="O1763"/>
      <c r="P1763"/>
      <c r="Q1763"/>
      <c r="R1763"/>
      <c r="S1763"/>
      <c r="T1763"/>
      <c r="U1763"/>
      <c r="V1763"/>
      <c r="W1763"/>
      <c r="X1763"/>
      <c r="Y1763"/>
      <c r="Z1763"/>
      <c r="AA1763"/>
      <c r="AB1763"/>
      <c r="AC1763"/>
      <c r="AD1763"/>
    </row>
    <row r="1764" spans="1:30" s="10" customFormat="1" ht="30" customHeight="1">
      <c r="A1764" s="5"/>
      <c r="B1764" s="5"/>
      <c r="C1764" s="18">
        <v>1761</v>
      </c>
      <c r="D1764" s="19" t="s">
        <v>60</v>
      </c>
      <c r="E1764" s="20" t="s">
        <v>61</v>
      </c>
      <c r="F1764" s="20" t="s">
        <v>61</v>
      </c>
      <c r="G1764" s="24" t="str">
        <f t="shared" si="27"/>
        <v>Do</v>
      </c>
      <c r="H1764" s="32" t="s">
        <v>1883</v>
      </c>
      <c r="I1764" s="117">
        <v>0.2</v>
      </c>
      <c r="J1764" s="11"/>
      <c r="K1764" s="116">
        <v>9.65</v>
      </c>
      <c r="L1764"/>
      <c r="M1764"/>
      <c r="N1764"/>
      <c r="O1764"/>
      <c r="P1764"/>
      <c r="Q1764"/>
      <c r="R1764"/>
      <c r="S1764"/>
      <c r="T1764"/>
      <c r="U1764"/>
      <c r="V1764"/>
      <c r="W1764"/>
      <c r="X1764"/>
      <c r="Y1764"/>
      <c r="Z1764"/>
      <c r="AA1764"/>
      <c r="AB1764"/>
      <c r="AC1764"/>
      <c r="AD1764"/>
    </row>
    <row r="1765" spans="1:30" s="10" customFormat="1" ht="30" customHeight="1">
      <c r="A1765" s="5"/>
      <c r="B1765" s="5"/>
      <c r="C1765" s="18">
        <v>1762</v>
      </c>
      <c r="D1765" s="19" t="s">
        <v>60</v>
      </c>
      <c r="E1765" s="20" t="s">
        <v>61</v>
      </c>
      <c r="F1765" s="20" t="s">
        <v>61</v>
      </c>
      <c r="G1765" s="24" t="str">
        <f t="shared" si="27"/>
        <v>Do</v>
      </c>
      <c r="H1765" s="32" t="s">
        <v>1884</v>
      </c>
      <c r="I1765" s="117">
        <v>2.5</v>
      </c>
      <c r="J1765" s="11"/>
      <c r="K1765" s="116">
        <v>89.88</v>
      </c>
      <c r="L1765"/>
      <c r="M1765"/>
      <c r="N1765"/>
      <c r="O1765"/>
      <c r="P1765"/>
      <c r="Q1765"/>
      <c r="R1765"/>
      <c r="S1765"/>
      <c r="T1765"/>
      <c r="U1765"/>
      <c r="V1765"/>
      <c r="W1765"/>
      <c r="X1765"/>
      <c r="Y1765"/>
      <c r="Z1765"/>
      <c r="AA1765"/>
      <c r="AB1765"/>
      <c r="AC1765"/>
      <c r="AD1765"/>
    </row>
    <row r="1766" spans="1:30" s="10" customFormat="1" ht="30" customHeight="1">
      <c r="A1766" s="5"/>
      <c r="B1766" s="5"/>
      <c r="C1766" s="18">
        <v>1763</v>
      </c>
      <c r="D1766" s="19" t="s">
        <v>60</v>
      </c>
      <c r="E1766" s="20" t="s">
        <v>61</v>
      </c>
      <c r="F1766" s="20" t="s">
        <v>61</v>
      </c>
      <c r="G1766" s="24" t="str">
        <f t="shared" si="27"/>
        <v>Do</v>
      </c>
      <c r="H1766" s="32" t="s">
        <v>1885</v>
      </c>
      <c r="I1766" s="117">
        <v>1.3</v>
      </c>
      <c r="J1766" s="11"/>
      <c r="K1766" s="116">
        <v>63.11</v>
      </c>
      <c r="L1766"/>
      <c r="M1766"/>
      <c r="N1766"/>
      <c r="O1766"/>
      <c r="P1766"/>
      <c r="Q1766"/>
      <c r="R1766"/>
      <c r="S1766"/>
      <c r="T1766"/>
      <c r="U1766"/>
      <c r="V1766"/>
      <c r="W1766"/>
      <c r="X1766"/>
      <c r="Y1766"/>
      <c r="Z1766"/>
      <c r="AA1766"/>
      <c r="AB1766"/>
      <c r="AC1766"/>
      <c r="AD1766"/>
    </row>
    <row r="1767" spans="1:30" s="10" customFormat="1" ht="30" customHeight="1">
      <c r="A1767" s="5"/>
      <c r="B1767" s="5"/>
      <c r="C1767" s="18">
        <v>1764</v>
      </c>
      <c r="D1767" s="19" t="s">
        <v>60</v>
      </c>
      <c r="E1767" s="20" t="s">
        <v>61</v>
      </c>
      <c r="F1767" s="20"/>
      <c r="G1767" s="24"/>
      <c r="H1767" s="118" t="s">
        <v>1778</v>
      </c>
      <c r="I1767" s="117"/>
      <c r="J1767" s="11"/>
      <c r="K1767" s="116">
        <v>10</v>
      </c>
      <c r="L1767"/>
      <c r="M1767"/>
      <c r="N1767"/>
      <c r="O1767"/>
      <c r="P1767"/>
      <c r="Q1767"/>
      <c r="R1767"/>
      <c r="S1767"/>
      <c r="T1767"/>
      <c r="U1767"/>
      <c r="V1767"/>
      <c r="W1767"/>
      <c r="X1767"/>
      <c r="Y1767"/>
      <c r="Z1767"/>
      <c r="AA1767"/>
      <c r="AB1767"/>
      <c r="AC1767"/>
      <c r="AD1767"/>
    </row>
    <row r="1768" spans="1:30" s="10" customFormat="1" ht="30" customHeight="1">
      <c r="A1768" s="5"/>
      <c r="B1768" s="5"/>
      <c r="C1768" s="18">
        <v>1765</v>
      </c>
      <c r="D1768" s="19" t="s">
        <v>60</v>
      </c>
      <c r="E1768" s="20" t="s">
        <v>61</v>
      </c>
      <c r="F1768" s="20" t="s">
        <v>61</v>
      </c>
      <c r="G1768" s="24" t="str">
        <f>IF(F1768=F1766,"Do",F1768)</f>
        <v>Do</v>
      </c>
      <c r="H1768" s="32" t="s">
        <v>1886</v>
      </c>
      <c r="I1768" s="117">
        <v>0.8</v>
      </c>
      <c r="J1768" s="11"/>
      <c r="K1768" s="116">
        <v>31.494</v>
      </c>
      <c r="L1768"/>
      <c r="M1768"/>
      <c r="N1768"/>
      <c r="O1768"/>
      <c r="P1768"/>
      <c r="Q1768"/>
      <c r="R1768"/>
      <c r="S1768"/>
      <c r="T1768"/>
      <c r="U1768"/>
      <c r="V1768"/>
      <c r="W1768"/>
      <c r="X1768"/>
      <c r="Y1768"/>
      <c r="Z1768"/>
      <c r="AA1768"/>
      <c r="AB1768"/>
      <c r="AC1768"/>
      <c r="AD1768"/>
    </row>
    <row r="1769" spans="1:30" s="10" customFormat="1" ht="30" customHeight="1">
      <c r="A1769" s="5"/>
      <c r="B1769" s="5"/>
      <c r="C1769" s="18">
        <v>1766</v>
      </c>
      <c r="D1769" s="19" t="s">
        <v>60</v>
      </c>
      <c r="E1769" s="20" t="s">
        <v>61</v>
      </c>
      <c r="F1769" s="20" t="s">
        <v>61</v>
      </c>
      <c r="G1769" s="24" t="str">
        <f t="shared" si="27"/>
        <v>Do</v>
      </c>
      <c r="H1769" s="32" t="s">
        <v>1887</v>
      </c>
      <c r="I1769" s="117">
        <v>0.57999999999999996</v>
      </c>
      <c r="J1769" s="11"/>
      <c r="K1769" s="116">
        <v>19.672999999999998</v>
      </c>
      <c r="L1769"/>
      <c r="M1769"/>
      <c r="N1769"/>
      <c r="O1769"/>
      <c r="P1769"/>
      <c r="Q1769"/>
      <c r="R1769"/>
      <c r="S1769"/>
      <c r="T1769"/>
      <c r="U1769"/>
      <c r="V1769"/>
      <c r="W1769"/>
      <c r="X1769"/>
      <c r="Y1769"/>
      <c r="Z1769"/>
      <c r="AA1769"/>
      <c r="AB1769"/>
      <c r="AC1769"/>
      <c r="AD1769"/>
    </row>
    <row r="1770" spans="1:30" s="10" customFormat="1" ht="30" customHeight="1">
      <c r="A1770" s="5"/>
      <c r="B1770" s="5"/>
      <c r="C1770" s="18">
        <v>1767</v>
      </c>
      <c r="D1770" s="19" t="s">
        <v>60</v>
      </c>
      <c r="E1770" s="20" t="s">
        <v>61</v>
      </c>
      <c r="F1770" s="20" t="s">
        <v>61</v>
      </c>
      <c r="G1770" s="24" t="str">
        <f t="shared" si="27"/>
        <v>Do</v>
      </c>
      <c r="H1770" s="32" t="s">
        <v>1888</v>
      </c>
      <c r="I1770" s="117">
        <v>0.3</v>
      </c>
      <c r="J1770" s="11"/>
      <c r="K1770" s="116">
        <v>3.6789999999999998</v>
      </c>
      <c r="L1770"/>
      <c r="M1770"/>
      <c r="N1770"/>
      <c r="O1770"/>
      <c r="P1770"/>
      <c r="Q1770"/>
      <c r="R1770"/>
      <c r="S1770"/>
      <c r="T1770"/>
      <c r="U1770"/>
      <c r="V1770"/>
      <c r="W1770"/>
      <c r="X1770"/>
      <c r="Y1770"/>
      <c r="Z1770"/>
      <c r="AA1770"/>
      <c r="AB1770"/>
      <c r="AC1770"/>
      <c r="AD1770"/>
    </row>
    <row r="1771" spans="1:30" s="10" customFormat="1" ht="30" customHeight="1">
      <c r="A1771" s="5"/>
      <c r="B1771" s="5"/>
      <c r="C1771" s="18">
        <v>1768</v>
      </c>
      <c r="D1771" s="19" t="s">
        <v>60</v>
      </c>
      <c r="E1771" s="20" t="s">
        <v>61</v>
      </c>
      <c r="F1771" s="20" t="s">
        <v>61</v>
      </c>
      <c r="G1771" s="24" t="str">
        <f t="shared" si="27"/>
        <v>Do</v>
      </c>
      <c r="H1771" s="32" t="s">
        <v>1889</v>
      </c>
      <c r="I1771" s="117">
        <v>0.38</v>
      </c>
      <c r="J1771" s="11"/>
      <c r="K1771" s="116">
        <v>23.994</v>
      </c>
      <c r="L1771"/>
      <c r="M1771"/>
      <c r="N1771"/>
      <c r="O1771"/>
      <c r="P1771"/>
      <c r="Q1771"/>
      <c r="R1771"/>
      <c r="S1771"/>
      <c r="T1771"/>
      <c r="U1771"/>
      <c r="V1771"/>
      <c r="W1771"/>
      <c r="X1771"/>
      <c r="Y1771"/>
      <c r="Z1771"/>
      <c r="AA1771"/>
      <c r="AB1771"/>
      <c r="AC1771"/>
      <c r="AD1771"/>
    </row>
    <row r="1772" spans="1:30" s="10" customFormat="1" ht="30" customHeight="1">
      <c r="A1772" s="5"/>
      <c r="B1772" s="5"/>
      <c r="C1772" s="18">
        <v>1769</v>
      </c>
      <c r="D1772" s="19" t="s">
        <v>60</v>
      </c>
      <c r="E1772" s="20" t="s">
        <v>61</v>
      </c>
      <c r="F1772" s="20" t="s">
        <v>61</v>
      </c>
      <c r="G1772" s="24" t="str">
        <f t="shared" si="27"/>
        <v>Do</v>
      </c>
      <c r="H1772" s="32" t="s">
        <v>1890</v>
      </c>
      <c r="I1772" s="117">
        <v>0.24</v>
      </c>
      <c r="J1772" s="11"/>
      <c r="K1772" s="116">
        <v>18.332999999999998</v>
      </c>
      <c r="L1772"/>
      <c r="M1772"/>
      <c r="N1772"/>
      <c r="O1772"/>
      <c r="P1772"/>
      <c r="Q1772"/>
      <c r="R1772"/>
      <c r="S1772"/>
      <c r="T1772"/>
      <c r="U1772"/>
      <c r="V1772"/>
      <c r="W1772"/>
      <c r="X1772"/>
      <c r="Y1772"/>
      <c r="Z1772"/>
      <c r="AA1772"/>
      <c r="AB1772"/>
      <c r="AC1772"/>
      <c r="AD1772"/>
    </row>
    <row r="1773" spans="1:30" s="10" customFormat="1" ht="30" customHeight="1">
      <c r="A1773" s="5"/>
      <c r="B1773" s="5"/>
      <c r="C1773" s="18">
        <v>1770</v>
      </c>
      <c r="D1773" s="19" t="s">
        <v>60</v>
      </c>
      <c r="E1773" s="20" t="s">
        <v>61</v>
      </c>
      <c r="F1773" s="20" t="s">
        <v>61</v>
      </c>
      <c r="G1773" s="24" t="str">
        <f t="shared" si="27"/>
        <v>Do</v>
      </c>
      <c r="H1773" s="32" t="s">
        <v>1891</v>
      </c>
      <c r="I1773" s="117">
        <v>1.8</v>
      </c>
      <c r="J1773" s="11"/>
      <c r="K1773" s="116">
        <v>10.010999999999999</v>
      </c>
      <c r="L1773"/>
      <c r="M1773"/>
      <c r="N1773"/>
      <c r="O1773"/>
      <c r="P1773"/>
      <c r="Q1773"/>
      <c r="R1773"/>
      <c r="S1773"/>
      <c r="T1773"/>
      <c r="U1773"/>
      <c r="V1773"/>
      <c r="W1773"/>
      <c r="X1773"/>
      <c r="Y1773"/>
      <c r="Z1773"/>
      <c r="AA1773"/>
      <c r="AB1773"/>
      <c r="AC1773"/>
      <c r="AD1773"/>
    </row>
    <row r="1774" spans="1:30" s="10" customFormat="1" ht="30" customHeight="1">
      <c r="A1774" s="5"/>
      <c r="B1774" s="5"/>
      <c r="C1774" s="18">
        <v>1771</v>
      </c>
      <c r="D1774" s="19" t="s">
        <v>60</v>
      </c>
      <c r="E1774" s="20" t="s">
        <v>61</v>
      </c>
      <c r="F1774" s="20" t="s">
        <v>61</v>
      </c>
      <c r="G1774" s="24" t="str">
        <f t="shared" si="27"/>
        <v>Do</v>
      </c>
      <c r="H1774" s="32" t="s">
        <v>1892</v>
      </c>
      <c r="I1774" s="117">
        <v>1</v>
      </c>
      <c r="J1774" s="11"/>
      <c r="K1774" s="116">
        <v>16.72</v>
      </c>
      <c r="L1774"/>
      <c r="M1774"/>
      <c r="N1774"/>
      <c r="O1774"/>
      <c r="P1774"/>
      <c r="Q1774"/>
      <c r="R1774"/>
      <c r="S1774"/>
      <c r="T1774"/>
      <c r="U1774"/>
      <c r="V1774"/>
      <c r="W1774"/>
      <c r="X1774"/>
      <c r="Y1774"/>
      <c r="Z1774"/>
      <c r="AA1774"/>
      <c r="AB1774"/>
      <c r="AC1774"/>
      <c r="AD1774"/>
    </row>
    <row r="1775" spans="1:30" s="10" customFormat="1" ht="30" customHeight="1">
      <c r="A1775" s="5"/>
      <c r="B1775" s="5"/>
      <c r="C1775" s="18">
        <v>1772</v>
      </c>
      <c r="D1775" s="19" t="s">
        <v>60</v>
      </c>
      <c r="E1775" s="20" t="s">
        <v>61</v>
      </c>
      <c r="F1775" s="20" t="s">
        <v>61</v>
      </c>
      <c r="G1775" s="24" t="str">
        <f t="shared" si="27"/>
        <v>Do</v>
      </c>
      <c r="H1775" s="32" t="s">
        <v>1893</v>
      </c>
      <c r="I1775" s="117">
        <v>0.64</v>
      </c>
      <c r="J1775" s="11"/>
      <c r="K1775" s="116">
        <v>8.56</v>
      </c>
      <c r="L1775"/>
      <c r="M1775"/>
      <c r="N1775"/>
      <c r="O1775"/>
      <c r="P1775"/>
      <c r="Q1775"/>
      <c r="R1775"/>
      <c r="S1775"/>
      <c r="T1775"/>
      <c r="U1775"/>
      <c r="V1775"/>
      <c r="W1775"/>
      <c r="X1775"/>
      <c r="Y1775"/>
      <c r="Z1775"/>
      <c r="AA1775"/>
      <c r="AB1775"/>
      <c r="AC1775"/>
      <c r="AD1775"/>
    </row>
    <row r="1776" spans="1:30" s="10" customFormat="1" ht="75" customHeight="1">
      <c r="A1776" s="5"/>
      <c r="B1776" s="5"/>
      <c r="C1776" s="18">
        <v>1773</v>
      </c>
      <c r="D1776" s="19" t="s">
        <v>60</v>
      </c>
      <c r="E1776" s="20" t="s">
        <v>61</v>
      </c>
      <c r="F1776" s="20" t="s">
        <v>61</v>
      </c>
      <c r="G1776" s="24" t="str">
        <f t="shared" si="27"/>
        <v>Do</v>
      </c>
      <c r="H1776" s="32" t="s">
        <v>1894</v>
      </c>
      <c r="I1776" s="117">
        <v>0.77</v>
      </c>
      <c r="J1776" s="11"/>
      <c r="K1776" s="116">
        <v>20.07</v>
      </c>
      <c r="L1776"/>
      <c r="M1776"/>
      <c r="N1776"/>
      <c r="O1776"/>
      <c r="P1776"/>
      <c r="Q1776"/>
      <c r="R1776"/>
      <c r="S1776"/>
      <c r="T1776"/>
      <c r="U1776"/>
      <c r="V1776"/>
      <c r="W1776"/>
      <c r="X1776"/>
      <c r="Y1776"/>
      <c r="Z1776"/>
      <c r="AA1776"/>
      <c r="AB1776"/>
      <c r="AC1776"/>
      <c r="AD1776"/>
    </row>
    <row r="1777" spans="1:30" s="10" customFormat="1" ht="30" customHeight="1">
      <c r="A1777" s="5"/>
      <c r="B1777" s="5"/>
      <c r="C1777" s="18">
        <v>1774</v>
      </c>
      <c r="D1777" s="19" t="s">
        <v>60</v>
      </c>
      <c r="E1777" s="20" t="s">
        <v>61</v>
      </c>
      <c r="F1777" s="20" t="s">
        <v>61</v>
      </c>
      <c r="G1777" s="24" t="str">
        <f t="shared" si="27"/>
        <v>Do</v>
      </c>
      <c r="H1777" s="32" t="s">
        <v>1895</v>
      </c>
      <c r="I1777" s="117">
        <v>1.2</v>
      </c>
      <c r="J1777" s="11"/>
      <c r="K1777" s="116">
        <v>15.4</v>
      </c>
      <c r="L1777"/>
      <c r="M1777"/>
      <c r="N1777"/>
      <c r="O1777"/>
      <c r="P1777"/>
      <c r="Q1777"/>
      <c r="R1777"/>
      <c r="S1777"/>
      <c r="T1777"/>
      <c r="U1777"/>
      <c r="V1777"/>
      <c r="W1777"/>
      <c r="X1777"/>
      <c r="Y1777"/>
      <c r="Z1777"/>
      <c r="AA1777"/>
      <c r="AB1777"/>
      <c r="AC1777"/>
      <c r="AD1777"/>
    </row>
    <row r="1778" spans="1:30" s="10" customFormat="1" ht="30" customHeight="1">
      <c r="A1778" s="5"/>
      <c r="B1778" s="5"/>
      <c r="C1778" s="18">
        <v>1775</v>
      </c>
      <c r="D1778" s="19" t="s">
        <v>60</v>
      </c>
      <c r="E1778" s="20" t="s">
        <v>61</v>
      </c>
      <c r="F1778" s="20" t="s">
        <v>61</v>
      </c>
      <c r="G1778" s="24" t="str">
        <f t="shared" si="27"/>
        <v>Do</v>
      </c>
      <c r="H1778" s="32" t="s">
        <v>1896</v>
      </c>
      <c r="I1778" s="117">
        <v>0.9</v>
      </c>
      <c r="J1778" s="11"/>
      <c r="K1778" s="116">
        <v>8.82</v>
      </c>
      <c r="L1778"/>
      <c r="M1778"/>
      <c r="N1778"/>
      <c r="O1778"/>
      <c r="P1778"/>
      <c r="Q1778"/>
      <c r="R1778"/>
      <c r="S1778"/>
      <c r="T1778"/>
      <c r="U1778"/>
      <c r="V1778"/>
      <c r="W1778"/>
      <c r="X1778"/>
      <c r="Y1778"/>
      <c r="Z1778"/>
      <c r="AA1778"/>
      <c r="AB1778"/>
      <c r="AC1778"/>
      <c r="AD1778"/>
    </row>
    <row r="1779" spans="1:30" s="10" customFormat="1" ht="30" customHeight="1">
      <c r="A1779" s="5"/>
      <c r="B1779" s="5"/>
      <c r="C1779" s="18">
        <v>1776</v>
      </c>
      <c r="D1779" s="19" t="s">
        <v>60</v>
      </c>
      <c r="E1779" s="20" t="s">
        <v>61</v>
      </c>
      <c r="F1779" s="20" t="s">
        <v>61</v>
      </c>
      <c r="G1779" s="24" t="str">
        <f t="shared" si="27"/>
        <v>Do</v>
      </c>
      <c r="H1779" s="32" t="s">
        <v>1897</v>
      </c>
      <c r="I1779" s="117">
        <v>1.1399999999999999</v>
      </c>
      <c r="J1779" s="11"/>
      <c r="K1779" s="116">
        <v>7.32</v>
      </c>
      <c r="L1779"/>
      <c r="M1779"/>
      <c r="N1779"/>
      <c r="O1779"/>
      <c r="P1779"/>
      <c r="Q1779"/>
      <c r="R1779"/>
      <c r="S1779"/>
      <c r="T1779"/>
      <c r="U1779"/>
      <c r="V1779"/>
      <c r="W1779"/>
      <c r="X1779"/>
      <c r="Y1779"/>
      <c r="Z1779"/>
      <c r="AA1779"/>
      <c r="AB1779"/>
      <c r="AC1779"/>
      <c r="AD1779"/>
    </row>
    <row r="1780" spans="1:30" s="10" customFormat="1" ht="30" customHeight="1">
      <c r="A1780" s="5"/>
      <c r="B1780" s="5"/>
      <c r="C1780" s="18">
        <v>1777</v>
      </c>
      <c r="D1780" s="19" t="s">
        <v>60</v>
      </c>
      <c r="E1780" s="20" t="s">
        <v>61</v>
      </c>
      <c r="F1780" s="20" t="s">
        <v>61</v>
      </c>
      <c r="G1780" s="24" t="str">
        <f t="shared" si="27"/>
        <v>Do</v>
      </c>
      <c r="H1780" s="32" t="s">
        <v>1898</v>
      </c>
      <c r="I1780" s="117">
        <v>2.25</v>
      </c>
      <c r="J1780" s="11"/>
      <c r="K1780" s="116">
        <v>8.14</v>
      </c>
      <c r="L1780"/>
      <c r="M1780"/>
      <c r="N1780"/>
      <c r="O1780"/>
      <c r="P1780"/>
      <c r="Q1780"/>
      <c r="R1780"/>
      <c r="S1780"/>
      <c r="T1780"/>
      <c r="U1780"/>
      <c r="V1780"/>
      <c r="W1780"/>
      <c r="X1780"/>
      <c r="Y1780"/>
      <c r="Z1780"/>
      <c r="AA1780"/>
      <c r="AB1780"/>
      <c r="AC1780"/>
      <c r="AD1780"/>
    </row>
    <row r="1781" spans="1:30" s="10" customFormat="1" ht="30" customHeight="1">
      <c r="A1781" s="5"/>
      <c r="B1781" s="5"/>
      <c r="C1781" s="18">
        <v>1778</v>
      </c>
      <c r="D1781" s="19" t="s">
        <v>60</v>
      </c>
      <c r="E1781" s="20" t="s">
        <v>61</v>
      </c>
      <c r="F1781" s="20"/>
      <c r="G1781" s="24"/>
      <c r="H1781" s="118" t="s">
        <v>1876</v>
      </c>
      <c r="I1781" s="117"/>
      <c r="J1781" s="11"/>
      <c r="K1781" s="116">
        <v>7.79</v>
      </c>
      <c r="L1781"/>
      <c r="M1781"/>
      <c r="N1781"/>
      <c r="O1781"/>
      <c r="P1781"/>
      <c r="Q1781"/>
      <c r="R1781"/>
      <c r="S1781"/>
      <c r="T1781"/>
      <c r="U1781"/>
      <c r="V1781"/>
      <c r="W1781"/>
      <c r="X1781"/>
      <c r="Y1781"/>
      <c r="Z1781"/>
      <c r="AA1781"/>
      <c r="AB1781"/>
      <c r="AC1781"/>
      <c r="AD1781"/>
    </row>
    <row r="1782" spans="1:30" s="10" customFormat="1" ht="30" customHeight="1">
      <c r="A1782" s="5"/>
      <c r="B1782" s="5"/>
      <c r="C1782" s="18">
        <v>1779</v>
      </c>
      <c r="D1782" s="19" t="s">
        <v>60</v>
      </c>
      <c r="E1782" s="20" t="s">
        <v>61</v>
      </c>
      <c r="F1782" s="20" t="s">
        <v>61</v>
      </c>
      <c r="G1782" s="24" t="str">
        <f>IF(F1782=F1780,"Do",F1782)</f>
        <v>Do</v>
      </c>
      <c r="H1782" s="32" t="s">
        <v>1899</v>
      </c>
      <c r="I1782" s="117">
        <v>1</v>
      </c>
      <c r="J1782" s="11"/>
      <c r="K1782" s="116">
        <v>12.97</v>
      </c>
      <c r="L1782"/>
      <c r="M1782"/>
      <c r="N1782"/>
      <c r="O1782"/>
      <c r="P1782"/>
      <c r="Q1782"/>
      <c r="R1782"/>
      <c r="S1782"/>
      <c r="T1782"/>
      <c r="U1782"/>
      <c r="V1782"/>
      <c r="W1782"/>
      <c r="X1782"/>
      <c r="Y1782"/>
      <c r="Z1782"/>
      <c r="AA1782"/>
      <c r="AB1782"/>
      <c r="AC1782"/>
      <c r="AD1782"/>
    </row>
    <row r="1783" spans="1:30" s="10" customFormat="1" ht="30" customHeight="1">
      <c r="A1783" s="5"/>
      <c r="B1783" s="5"/>
      <c r="C1783" s="18">
        <v>1780</v>
      </c>
      <c r="D1783" s="19" t="s">
        <v>60</v>
      </c>
      <c r="E1783" s="20" t="s">
        <v>61</v>
      </c>
      <c r="F1783" s="20" t="s">
        <v>61</v>
      </c>
      <c r="G1783" s="24" t="str">
        <f t="shared" si="27"/>
        <v>Do</v>
      </c>
      <c r="H1783" s="32" t="s">
        <v>1900</v>
      </c>
      <c r="I1783" s="117">
        <v>1</v>
      </c>
      <c r="J1783" s="11"/>
      <c r="K1783" s="116">
        <v>21.38</v>
      </c>
      <c r="L1783"/>
      <c r="M1783"/>
      <c r="N1783"/>
      <c r="O1783"/>
      <c r="P1783"/>
      <c r="Q1783"/>
      <c r="R1783"/>
      <c r="S1783"/>
      <c r="T1783"/>
      <c r="U1783"/>
      <c r="V1783"/>
      <c r="W1783"/>
      <c r="X1783"/>
      <c r="Y1783"/>
      <c r="Z1783"/>
      <c r="AA1783"/>
      <c r="AB1783"/>
      <c r="AC1783"/>
      <c r="AD1783"/>
    </row>
    <row r="1784" spans="1:30" s="10" customFormat="1" ht="30" customHeight="1">
      <c r="A1784" s="5"/>
      <c r="B1784" s="5"/>
      <c r="C1784" s="18">
        <v>1781</v>
      </c>
      <c r="D1784" s="19" t="s">
        <v>60</v>
      </c>
      <c r="E1784" s="20" t="s">
        <v>61</v>
      </c>
      <c r="F1784" s="20" t="s">
        <v>61</v>
      </c>
      <c r="G1784" s="24" t="str">
        <f t="shared" si="27"/>
        <v>Do</v>
      </c>
      <c r="H1784" s="32" t="s">
        <v>1901</v>
      </c>
      <c r="I1784" s="117">
        <v>9</v>
      </c>
      <c r="J1784" s="11"/>
      <c r="K1784" s="116">
        <v>118.17</v>
      </c>
      <c r="L1784"/>
      <c r="M1784"/>
      <c r="N1784"/>
      <c r="O1784"/>
      <c r="P1784"/>
      <c r="Q1784"/>
      <c r="R1784"/>
      <c r="S1784"/>
      <c r="T1784"/>
      <c r="U1784"/>
      <c r="V1784"/>
      <c r="W1784"/>
      <c r="X1784"/>
      <c r="Y1784"/>
      <c r="Z1784"/>
      <c r="AA1784"/>
      <c r="AB1784"/>
      <c r="AC1784"/>
      <c r="AD1784"/>
    </row>
    <row r="1785" spans="1:30" s="10" customFormat="1" ht="30" customHeight="1">
      <c r="A1785" s="5"/>
      <c r="B1785" s="5"/>
      <c r="C1785" s="18">
        <v>1782</v>
      </c>
      <c r="D1785" s="19" t="s">
        <v>60</v>
      </c>
      <c r="E1785" s="20" t="s">
        <v>61</v>
      </c>
      <c r="F1785" s="20" t="s">
        <v>61</v>
      </c>
      <c r="G1785" s="24" t="str">
        <f t="shared" si="27"/>
        <v>Do</v>
      </c>
      <c r="H1785" s="32" t="s">
        <v>1902</v>
      </c>
      <c r="I1785" s="117">
        <v>3.1</v>
      </c>
      <c r="J1785" s="11"/>
      <c r="K1785" s="116">
        <v>47.47</v>
      </c>
      <c r="L1785"/>
      <c r="M1785"/>
      <c r="N1785"/>
      <c r="O1785"/>
      <c r="P1785"/>
      <c r="Q1785"/>
      <c r="R1785"/>
      <c r="S1785"/>
      <c r="T1785"/>
      <c r="U1785"/>
      <c r="V1785"/>
      <c r="W1785"/>
      <c r="X1785"/>
      <c r="Y1785"/>
      <c r="Z1785"/>
      <c r="AA1785"/>
      <c r="AB1785"/>
      <c r="AC1785"/>
      <c r="AD1785"/>
    </row>
    <row r="1786" spans="1:30" s="10" customFormat="1" ht="30" customHeight="1">
      <c r="A1786" s="5"/>
      <c r="B1786" s="5"/>
      <c r="C1786" s="18">
        <v>1783</v>
      </c>
      <c r="D1786" s="19" t="s">
        <v>60</v>
      </c>
      <c r="E1786" s="20" t="s">
        <v>61</v>
      </c>
      <c r="F1786" s="20" t="s">
        <v>61</v>
      </c>
      <c r="G1786" s="24" t="str">
        <f t="shared" si="27"/>
        <v>Do</v>
      </c>
      <c r="H1786" s="32" t="s">
        <v>1903</v>
      </c>
      <c r="I1786" s="117">
        <v>6</v>
      </c>
      <c r="J1786" s="11"/>
      <c r="K1786" s="116">
        <v>150</v>
      </c>
      <c r="L1786"/>
      <c r="M1786"/>
      <c r="N1786"/>
      <c r="O1786"/>
      <c r="P1786"/>
      <c r="Q1786"/>
      <c r="R1786"/>
      <c r="S1786"/>
      <c r="T1786"/>
      <c r="U1786"/>
      <c r="V1786"/>
      <c r="W1786"/>
      <c r="X1786"/>
      <c r="Y1786"/>
      <c r="Z1786"/>
      <c r="AA1786"/>
      <c r="AB1786"/>
      <c r="AC1786"/>
      <c r="AD1786"/>
    </row>
    <row r="1787" spans="1:30" s="10" customFormat="1" ht="30" customHeight="1">
      <c r="A1787" s="5"/>
      <c r="B1787" s="5"/>
      <c r="C1787" s="18">
        <v>1784</v>
      </c>
      <c r="D1787" s="19" t="s">
        <v>60</v>
      </c>
      <c r="E1787" s="20" t="s">
        <v>61</v>
      </c>
      <c r="F1787" s="20" t="s">
        <v>61</v>
      </c>
      <c r="G1787" s="24" t="str">
        <f t="shared" si="27"/>
        <v>Do</v>
      </c>
      <c r="H1787" s="118" t="s">
        <v>1904</v>
      </c>
      <c r="I1787" s="117">
        <v>2</v>
      </c>
      <c r="J1787" s="11"/>
      <c r="K1787" s="116">
        <v>50</v>
      </c>
      <c r="L1787"/>
      <c r="M1787"/>
      <c r="N1787"/>
      <c r="O1787"/>
      <c r="P1787"/>
      <c r="Q1787"/>
      <c r="R1787"/>
      <c r="S1787"/>
      <c r="T1787"/>
      <c r="U1787"/>
      <c r="V1787"/>
      <c r="W1787"/>
      <c r="X1787"/>
      <c r="Y1787"/>
      <c r="Z1787"/>
      <c r="AA1787"/>
      <c r="AB1787"/>
      <c r="AC1787"/>
      <c r="AD1787"/>
    </row>
    <row r="1788" spans="1:30" s="10" customFormat="1" ht="30" customHeight="1">
      <c r="A1788" s="5"/>
      <c r="B1788" s="5"/>
      <c r="C1788" s="18">
        <v>1785</v>
      </c>
      <c r="D1788" s="19" t="s">
        <v>60</v>
      </c>
      <c r="E1788" s="20" t="s">
        <v>61</v>
      </c>
      <c r="F1788" s="20"/>
      <c r="G1788" s="24"/>
      <c r="H1788" s="118" t="s">
        <v>1876</v>
      </c>
      <c r="I1788" s="117"/>
      <c r="J1788" s="11"/>
      <c r="K1788" s="116">
        <v>10</v>
      </c>
      <c r="L1788"/>
      <c r="M1788"/>
      <c r="N1788"/>
      <c r="O1788"/>
      <c r="P1788"/>
      <c r="Q1788"/>
      <c r="R1788"/>
      <c r="S1788"/>
      <c r="T1788"/>
      <c r="U1788"/>
      <c r="V1788"/>
      <c r="W1788"/>
      <c r="X1788"/>
      <c r="Y1788"/>
      <c r="Z1788"/>
      <c r="AA1788"/>
      <c r="AB1788"/>
      <c r="AC1788"/>
      <c r="AD1788"/>
    </row>
    <row r="1789" spans="1:30" s="10" customFormat="1" ht="30" customHeight="1">
      <c r="A1789" s="5"/>
      <c r="B1789" s="5"/>
      <c r="C1789" s="18">
        <v>1786</v>
      </c>
      <c r="D1789" s="19" t="s">
        <v>60</v>
      </c>
      <c r="E1789" s="20" t="s">
        <v>61</v>
      </c>
      <c r="F1789" s="20" t="s">
        <v>61</v>
      </c>
      <c r="G1789" s="24" t="str">
        <f>IF(F1789=F1787,"Do",F1789)</f>
        <v>Do</v>
      </c>
      <c r="H1789" s="32" t="s">
        <v>1905</v>
      </c>
      <c r="I1789" s="117">
        <v>2</v>
      </c>
      <c r="J1789" s="11"/>
      <c r="K1789" s="116">
        <v>74.33</v>
      </c>
      <c r="L1789"/>
      <c r="M1789"/>
      <c r="N1789"/>
      <c r="O1789"/>
      <c r="P1789"/>
      <c r="Q1789"/>
      <c r="R1789"/>
      <c r="S1789"/>
      <c r="T1789"/>
      <c r="U1789"/>
      <c r="V1789"/>
      <c r="W1789"/>
      <c r="X1789"/>
      <c r="Y1789"/>
      <c r="Z1789"/>
      <c r="AA1789"/>
      <c r="AB1789"/>
      <c r="AC1789"/>
      <c r="AD1789"/>
    </row>
    <row r="1790" spans="1:30" s="10" customFormat="1" ht="30" customHeight="1">
      <c r="A1790" s="5"/>
      <c r="B1790" s="5"/>
      <c r="C1790" s="18">
        <v>1787</v>
      </c>
      <c r="D1790" s="19" t="s">
        <v>60</v>
      </c>
      <c r="E1790" s="20" t="s">
        <v>61</v>
      </c>
      <c r="F1790" s="20" t="s">
        <v>61</v>
      </c>
      <c r="G1790" s="24" t="str">
        <f t="shared" si="27"/>
        <v>Do</v>
      </c>
      <c r="H1790" s="118" t="s">
        <v>1906</v>
      </c>
      <c r="I1790" s="117">
        <v>5.3</v>
      </c>
      <c r="J1790" s="11"/>
      <c r="K1790" s="116">
        <v>116.49</v>
      </c>
      <c r="L1790"/>
      <c r="M1790"/>
      <c r="N1790"/>
      <c r="O1790"/>
      <c r="P1790"/>
      <c r="Q1790"/>
      <c r="R1790"/>
      <c r="S1790"/>
      <c r="T1790"/>
      <c r="U1790"/>
      <c r="V1790"/>
      <c r="W1790"/>
      <c r="X1790"/>
      <c r="Y1790"/>
      <c r="Z1790"/>
      <c r="AA1790"/>
      <c r="AB1790"/>
      <c r="AC1790"/>
      <c r="AD1790"/>
    </row>
    <row r="1791" spans="1:30" s="10" customFormat="1" ht="30" customHeight="1">
      <c r="A1791" s="5"/>
      <c r="B1791" s="5"/>
      <c r="C1791" s="18">
        <v>1788</v>
      </c>
      <c r="D1791" s="19" t="s">
        <v>60</v>
      </c>
      <c r="E1791" s="20" t="s">
        <v>61</v>
      </c>
      <c r="F1791" s="20"/>
      <c r="G1791" s="24"/>
      <c r="H1791" s="118" t="s">
        <v>1876</v>
      </c>
      <c r="I1791" s="117"/>
      <c r="J1791" s="11"/>
      <c r="K1791" s="116">
        <v>8.6</v>
      </c>
      <c r="L1791"/>
      <c r="M1791"/>
      <c r="N1791"/>
      <c r="O1791"/>
      <c r="P1791"/>
      <c r="Q1791"/>
      <c r="R1791"/>
      <c r="S1791"/>
      <c r="T1791"/>
      <c r="U1791"/>
      <c r="V1791"/>
      <c r="W1791"/>
      <c r="X1791"/>
      <c r="Y1791"/>
      <c r="Z1791"/>
      <c r="AA1791"/>
      <c r="AB1791"/>
      <c r="AC1791"/>
      <c r="AD1791"/>
    </row>
    <row r="1792" spans="1:30" s="10" customFormat="1" ht="30" customHeight="1">
      <c r="A1792" s="5"/>
      <c r="B1792" s="5"/>
      <c r="C1792" s="18">
        <v>1789</v>
      </c>
      <c r="D1792" s="19" t="s">
        <v>60</v>
      </c>
      <c r="E1792" s="20" t="s">
        <v>61</v>
      </c>
      <c r="F1792" s="20" t="s">
        <v>61</v>
      </c>
      <c r="G1792" s="24" t="str">
        <f>IF(F1792=F1790,"Do",F1792)</f>
        <v>Do</v>
      </c>
      <c r="H1792" s="32" t="s">
        <v>1907</v>
      </c>
      <c r="I1792" s="117">
        <v>3</v>
      </c>
      <c r="J1792" s="11"/>
      <c r="K1792" s="116">
        <v>47.43</v>
      </c>
      <c r="L1792"/>
      <c r="M1792"/>
      <c r="N1792"/>
      <c r="O1792"/>
      <c r="P1792"/>
      <c r="Q1792"/>
      <c r="R1792"/>
      <c r="S1792"/>
      <c r="T1792"/>
      <c r="U1792"/>
      <c r="V1792"/>
      <c r="W1792"/>
      <c r="X1792"/>
      <c r="Y1792"/>
      <c r="Z1792"/>
      <c r="AA1792"/>
      <c r="AB1792"/>
      <c r="AC1792"/>
      <c r="AD1792"/>
    </row>
    <row r="1793" spans="1:30" s="10" customFormat="1" ht="30" customHeight="1">
      <c r="A1793" s="5"/>
      <c r="B1793" s="5"/>
      <c r="C1793" s="18">
        <v>1790</v>
      </c>
      <c r="D1793" s="19" t="s">
        <v>60</v>
      </c>
      <c r="E1793" s="20" t="s">
        <v>61</v>
      </c>
      <c r="F1793" s="20" t="s">
        <v>61</v>
      </c>
      <c r="G1793" s="24" t="str">
        <f t="shared" si="27"/>
        <v>Do</v>
      </c>
      <c r="H1793" s="32" t="s">
        <v>1908</v>
      </c>
      <c r="I1793" s="117">
        <v>4.2</v>
      </c>
      <c r="J1793" s="11"/>
      <c r="K1793" s="116">
        <v>61.57</v>
      </c>
      <c r="L1793"/>
      <c r="M1793"/>
      <c r="N1793"/>
      <c r="O1793"/>
      <c r="P1793"/>
      <c r="Q1793"/>
      <c r="R1793"/>
      <c r="S1793"/>
      <c r="T1793"/>
      <c r="U1793"/>
      <c r="V1793"/>
      <c r="W1793"/>
      <c r="X1793"/>
      <c r="Y1793"/>
      <c r="Z1793"/>
      <c r="AA1793"/>
      <c r="AB1793"/>
      <c r="AC1793"/>
      <c r="AD1793"/>
    </row>
    <row r="1794" spans="1:30" s="10" customFormat="1" ht="30" customHeight="1">
      <c r="A1794" s="5"/>
      <c r="B1794" s="5"/>
      <c r="C1794" s="18">
        <v>1791</v>
      </c>
      <c r="D1794" s="19" t="s">
        <v>60</v>
      </c>
      <c r="E1794" s="20" t="s">
        <v>61</v>
      </c>
      <c r="F1794" s="20" t="s">
        <v>61</v>
      </c>
      <c r="G1794" s="24" t="str">
        <f t="shared" si="27"/>
        <v>Do</v>
      </c>
      <c r="H1794" s="32" t="s">
        <v>1909</v>
      </c>
      <c r="I1794" s="117">
        <v>3</v>
      </c>
      <c r="J1794" s="11"/>
      <c r="K1794" s="116">
        <v>50</v>
      </c>
      <c r="L1794"/>
      <c r="M1794"/>
      <c r="N1794"/>
      <c r="O1794"/>
      <c r="P1794"/>
      <c r="Q1794"/>
      <c r="R1794"/>
      <c r="S1794"/>
      <c r="T1794"/>
      <c r="U1794"/>
      <c r="V1794"/>
      <c r="W1794"/>
      <c r="X1794"/>
      <c r="Y1794"/>
      <c r="Z1794"/>
      <c r="AA1794"/>
      <c r="AB1794"/>
      <c r="AC1794"/>
      <c r="AD1794"/>
    </row>
    <row r="1795" spans="1:30" s="10" customFormat="1" ht="30" customHeight="1">
      <c r="A1795" s="5"/>
      <c r="B1795" s="5"/>
      <c r="C1795" s="18">
        <v>1792</v>
      </c>
      <c r="D1795" s="19" t="s">
        <v>60</v>
      </c>
      <c r="E1795" s="20" t="s">
        <v>61</v>
      </c>
      <c r="F1795" s="20" t="s">
        <v>61</v>
      </c>
      <c r="G1795" s="24" t="str">
        <f t="shared" si="27"/>
        <v>Do</v>
      </c>
      <c r="H1795" s="32" t="s">
        <v>1910</v>
      </c>
      <c r="I1795" s="117">
        <v>3</v>
      </c>
      <c r="J1795" s="11"/>
      <c r="K1795" s="116">
        <v>50</v>
      </c>
      <c r="L1795"/>
      <c r="M1795"/>
      <c r="N1795"/>
      <c r="O1795"/>
      <c r="P1795"/>
      <c r="Q1795"/>
      <c r="R1795"/>
      <c r="S1795"/>
      <c r="T1795"/>
      <c r="U1795"/>
      <c r="V1795"/>
      <c r="W1795"/>
      <c r="X1795"/>
      <c r="Y1795"/>
      <c r="Z1795"/>
      <c r="AA1795"/>
      <c r="AB1795"/>
      <c r="AC1795"/>
      <c r="AD1795"/>
    </row>
    <row r="1796" spans="1:30" s="10" customFormat="1" ht="30" customHeight="1">
      <c r="A1796" s="5"/>
      <c r="B1796" s="5"/>
      <c r="C1796" s="18">
        <v>1793</v>
      </c>
      <c r="D1796" s="19" t="s">
        <v>57</v>
      </c>
      <c r="E1796" s="20" t="s">
        <v>58</v>
      </c>
      <c r="F1796" s="20" t="s">
        <v>58</v>
      </c>
      <c r="G1796" s="24" t="str">
        <f t="shared" si="27"/>
        <v>Dhubri Rural Rd Divn</v>
      </c>
      <c r="H1796" s="21" t="s">
        <v>1911</v>
      </c>
      <c r="I1796" s="127">
        <v>6.5</v>
      </c>
      <c r="J1796" s="11"/>
      <c r="K1796" s="126">
        <v>95</v>
      </c>
      <c r="L1796"/>
      <c r="M1796"/>
      <c r="N1796"/>
      <c r="O1796"/>
      <c r="P1796"/>
      <c r="Q1796"/>
      <c r="R1796"/>
      <c r="S1796"/>
      <c r="T1796"/>
      <c r="U1796"/>
      <c r="V1796"/>
      <c r="W1796"/>
      <c r="X1796"/>
      <c r="Y1796"/>
      <c r="Z1796"/>
      <c r="AA1796"/>
      <c r="AB1796"/>
      <c r="AC1796"/>
      <c r="AD1796"/>
    </row>
    <row r="1797" spans="1:30" s="10" customFormat="1" ht="30" customHeight="1">
      <c r="A1797" s="5"/>
      <c r="B1797" s="5"/>
      <c r="C1797" s="18">
        <v>1794</v>
      </c>
      <c r="D1797" s="19" t="s">
        <v>57</v>
      </c>
      <c r="E1797" s="20" t="s">
        <v>58</v>
      </c>
      <c r="F1797" s="20" t="s">
        <v>58</v>
      </c>
      <c r="G1797" s="24" t="str">
        <f t="shared" si="27"/>
        <v>Do</v>
      </c>
      <c r="H1797" s="21" t="s">
        <v>1912</v>
      </c>
      <c r="I1797" s="127">
        <v>1.5</v>
      </c>
      <c r="J1797" s="11"/>
      <c r="K1797" s="126">
        <v>22.34</v>
      </c>
      <c r="L1797"/>
      <c r="M1797"/>
      <c r="N1797"/>
      <c r="O1797"/>
      <c r="P1797"/>
      <c r="Q1797"/>
      <c r="R1797"/>
      <c r="S1797"/>
      <c r="T1797"/>
      <c r="U1797"/>
      <c r="V1797"/>
      <c r="W1797"/>
      <c r="X1797"/>
      <c r="Y1797"/>
      <c r="Z1797"/>
      <c r="AA1797"/>
      <c r="AB1797"/>
      <c r="AC1797"/>
      <c r="AD1797"/>
    </row>
    <row r="1798" spans="1:30" s="10" customFormat="1" ht="30" customHeight="1">
      <c r="A1798" s="5"/>
      <c r="B1798" s="5"/>
      <c r="C1798" s="18">
        <v>1795</v>
      </c>
      <c r="D1798" s="19" t="s">
        <v>57</v>
      </c>
      <c r="E1798" s="20" t="s">
        <v>58</v>
      </c>
      <c r="F1798" s="20" t="s">
        <v>58</v>
      </c>
      <c r="G1798" s="24" t="str">
        <f t="shared" si="27"/>
        <v>Do</v>
      </c>
      <c r="H1798" s="21" t="s">
        <v>1913</v>
      </c>
      <c r="I1798" s="127">
        <v>1.48</v>
      </c>
      <c r="J1798" s="11"/>
      <c r="K1798" s="126">
        <v>18.899999999999999</v>
      </c>
      <c r="L1798"/>
      <c r="M1798"/>
      <c r="N1798"/>
      <c r="O1798"/>
      <c r="P1798"/>
      <c r="Q1798"/>
      <c r="R1798"/>
      <c r="S1798"/>
      <c r="T1798"/>
      <c r="U1798"/>
      <c r="V1798"/>
      <c r="W1798"/>
      <c r="X1798"/>
      <c r="Y1798"/>
      <c r="Z1798"/>
      <c r="AA1798"/>
      <c r="AB1798"/>
      <c r="AC1798"/>
      <c r="AD1798"/>
    </row>
    <row r="1799" spans="1:30" s="10" customFormat="1" ht="30" customHeight="1">
      <c r="A1799" s="5"/>
      <c r="B1799" s="5"/>
      <c r="C1799" s="18">
        <v>1796</v>
      </c>
      <c r="D1799" s="19" t="s">
        <v>57</v>
      </c>
      <c r="E1799" s="20" t="s">
        <v>58</v>
      </c>
      <c r="F1799" s="20" t="s">
        <v>58</v>
      </c>
      <c r="G1799" s="24" t="str">
        <f t="shared" si="27"/>
        <v>Do</v>
      </c>
      <c r="H1799" s="21" t="s">
        <v>1914</v>
      </c>
      <c r="I1799" s="127">
        <v>1.2</v>
      </c>
      <c r="J1799" s="11"/>
      <c r="K1799" s="126">
        <v>47.06</v>
      </c>
      <c r="L1799"/>
      <c r="M1799"/>
      <c r="N1799"/>
      <c r="O1799"/>
      <c r="P1799"/>
      <c r="Q1799"/>
      <c r="R1799"/>
      <c r="S1799"/>
      <c r="T1799"/>
      <c r="U1799"/>
      <c r="V1799"/>
      <c r="W1799"/>
      <c r="X1799"/>
      <c r="Y1799"/>
      <c r="Z1799"/>
      <c r="AA1799"/>
      <c r="AB1799"/>
      <c r="AC1799"/>
      <c r="AD1799"/>
    </row>
    <row r="1800" spans="1:30" s="10" customFormat="1" ht="30" customHeight="1">
      <c r="A1800" s="5"/>
      <c r="B1800" s="5"/>
      <c r="C1800" s="18">
        <v>1797</v>
      </c>
      <c r="D1800" s="19" t="s">
        <v>57</v>
      </c>
      <c r="E1800" s="20" t="s">
        <v>58</v>
      </c>
      <c r="F1800" s="20" t="s">
        <v>58</v>
      </c>
      <c r="G1800" s="24" t="str">
        <f t="shared" si="27"/>
        <v>Do</v>
      </c>
      <c r="H1800" s="21" t="s">
        <v>1915</v>
      </c>
      <c r="I1800" s="127">
        <v>0.5</v>
      </c>
      <c r="J1800" s="11"/>
      <c r="K1800" s="126">
        <v>11.7</v>
      </c>
      <c r="L1800"/>
      <c r="M1800"/>
      <c r="N1800"/>
      <c r="O1800"/>
      <c r="P1800"/>
      <c r="Q1800"/>
      <c r="R1800"/>
      <c r="S1800"/>
      <c r="T1800"/>
      <c r="U1800"/>
      <c r="V1800"/>
      <c r="W1800"/>
      <c r="X1800"/>
      <c r="Y1800"/>
      <c r="Z1800"/>
      <c r="AA1800"/>
      <c r="AB1800"/>
      <c r="AC1800"/>
      <c r="AD1800"/>
    </row>
    <row r="1801" spans="1:30" s="10" customFormat="1" ht="30" customHeight="1">
      <c r="A1801" s="5"/>
      <c r="B1801" s="5"/>
      <c r="C1801" s="18">
        <v>1798</v>
      </c>
      <c r="D1801" s="19" t="s">
        <v>57</v>
      </c>
      <c r="E1801" s="20" t="s">
        <v>58</v>
      </c>
      <c r="F1801" s="20"/>
      <c r="G1801" s="24"/>
      <c r="H1801" s="92" t="s">
        <v>1876</v>
      </c>
      <c r="I1801" s="127"/>
      <c r="J1801" s="11"/>
      <c r="K1801" s="126">
        <v>5</v>
      </c>
      <c r="L1801"/>
      <c r="M1801"/>
      <c r="N1801"/>
      <c r="O1801"/>
      <c r="P1801"/>
      <c r="Q1801"/>
      <c r="R1801"/>
      <c r="S1801"/>
      <c r="T1801"/>
      <c r="U1801"/>
      <c r="V1801"/>
      <c r="W1801"/>
      <c r="X1801"/>
      <c r="Y1801"/>
      <c r="Z1801"/>
      <c r="AA1801"/>
      <c r="AB1801"/>
      <c r="AC1801"/>
      <c r="AD1801"/>
    </row>
    <row r="1802" spans="1:30" s="10" customFormat="1" ht="30" customHeight="1">
      <c r="A1802" s="5"/>
      <c r="B1802" s="5"/>
      <c r="C1802" s="18">
        <v>1799</v>
      </c>
      <c r="D1802" s="19" t="s">
        <v>57</v>
      </c>
      <c r="E1802" s="20" t="s">
        <v>58</v>
      </c>
      <c r="F1802" s="20" t="s">
        <v>58</v>
      </c>
      <c r="G1802" s="24" t="str">
        <f>IF(F1802=F1800,"Do",F1802)</f>
        <v>Do</v>
      </c>
      <c r="H1802" s="21" t="s">
        <v>1916</v>
      </c>
      <c r="I1802" s="127">
        <v>2</v>
      </c>
      <c r="J1802" s="11"/>
      <c r="K1802" s="126">
        <v>25</v>
      </c>
      <c r="L1802"/>
      <c r="M1802"/>
      <c r="N1802"/>
      <c r="O1802"/>
      <c r="P1802"/>
      <c r="Q1802"/>
      <c r="R1802"/>
      <c r="S1802"/>
      <c r="T1802"/>
      <c r="U1802"/>
      <c r="V1802"/>
      <c r="W1802"/>
      <c r="X1802"/>
      <c r="Y1802"/>
      <c r="Z1802"/>
      <c r="AA1802"/>
      <c r="AB1802"/>
      <c r="AC1802"/>
      <c r="AD1802"/>
    </row>
    <row r="1803" spans="1:30" s="10" customFormat="1" ht="30" customHeight="1">
      <c r="A1803" s="5"/>
      <c r="B1803" s="5"/>
      <c r="C1803" s="18">
        <v>1800</v>
      </c>
      <c r="D1803" s="19" t="s">
        <v>57</v>
      </c>
      <c r="E1803" s="20" t="s">
        <v>58</v>
      </c>
      <c r="F1803" s="20" t="s">
        <v>58</v>
      </c>
      <c r="G1803" s="24" t="str">
        <f t="shared" si="27"/>
        <v>Do</v>
      </c>
      <c r="H1803" s="21" t="s">
        <v>1917</v>
      </c>
      <c r="I1803" s="127">
        <f>6.5-4.45</f>
        <v>2.0499999999999998</v>
      </c>
      <c r="J1803" s="11"/>
      <c r="K1803" s="126">
        <v>30</v>
      </c>
      <c r="L1803"/>
      <c r="M1803"/>
      <c r="N1803"/>
      <c r="O1803"/>
      <c r="P1803"/>
      <c r="Q1803"/>
      <c r="R1803"/>
      <c r="S1803"/>
      <c r="T1803"/>
      <c r="U1803"/>
      <c r="V1803"/>
      <c r="W1803"/>
      <c r="X1803"/>
      <c r="Y1803"/>
      <c r="Z1803"/>
      <c r="AA1803"/>
      <c r="AB1803"/>
      <c r="AC1803"/>
      <c r="AD1803"/>
    </row>
    <row r="1804" spans="1:30" s="10" customFormat="1" ht="30" customHeight="1">
      <c r="A1804" s="5"/>
      <c r="B1804" s="5"/>
      <c r="C1804" s="18">
        <v>1801</v>
      </c>
      <c r="D1804" s="19" t="s">
        <v>57</v>
      </c>
      <c r="E1804" s="20" t="s">
        <v>58</v>
      </c>
      <c r="F1804" s="20" t="s">
        <v>58</v>
      </c>
      <c r="G1804" s="24" t="str">
        <f t="shared" si="27"/>
        <v>Do</v>
      </c>
      <c r="H1804" s="21" t="s">
        <v>1918</v>
      </c>
      <c r="I1804" s="127">
        <v>3.2</v>
      </c>
      <c r="J1804" s="11"/>
      <c r="K1804" s="126">
        <v>30</v>
      </c>
      <c r="L1804"/>
      <c r="M1804"/>
      <c r="N1804"/>
      <c r="O1804"/>
      <c r="P1804"/>
      <c r="Q1804"/>
      <c r="R1804"/>
      <c r="S1804"/>
      <c r="T1804"/>
      <c r="U1804"/>
      <c r="V1804"/>
      <c r="W1804"/>
      <c r="X1804"/>
      <c r="Y1804"/>
      <c r="Z1804"/>
      <c r="AA1804"/>
      <c r="AB1804"/>
      <c r="AC1804"/>
      <c r="AD1804"/>
    </row>
    <row r="1805" spans="1:30" s="10" customFormat="1" ht="18.75" customHeight="1">
      <c r="A1805" s="5"/>
      <c r="B1805" s="5"/>
      <c r="C1805" s="18">
        <v>1802</v>
      </c>
      <c r="D1805" s="19" t="s">
        <v>57</v>
      </c>
      <c r="E1805" s="20" t="s">
        <v>58</v>
      </c>
      <c r="F1805" s="20" t="s">
        <v>58</v>
      </c>
      <c r="G1805" s="24" t="str">
        <f t="shared" si="27"/>
        <v>Do</v>
      </c>
      <c r="H1805" s="21" t="s">
        <v>1919</v>
      </c>
      <c r="I1805" s="127">
        <v>2</v>
      </c>
      <c r="J1805" s="11"/>
      <c r="K1805" s="126">
        <v>25</v>
      </c>
      <c r="L1805"/>
      <c r="M1805"/>
      <c r="N1805"/>
      <c r="O1805"/>
      <c r="P1805"/>
      <c r="Q1805"/>
      <c r="R1805"/>
      <c r="S1805"/>
      <c r="T1805"/>
      <c r="U1805"/>
      <c r="V1805"/>
      <c r="W1805"/>
      <c r="X1805"/>
      <c r="Y1805"/>
      <c r="Z1805"/>
      <c r="AA1805"/>
      <c r="AB1805"/>
      <c r="AC1805"/>
      <c r="AD1805"/>
    </row>
    <row r="1806" spans="1:30" s="10" customFormat="1" ht="30" customHeight="1">
      <c r="A1806" s="5"/>
      <c r="B1806" s="5"/>
      <c r="C1806" s="18">
        <v>1803</v>
      </c>
      <c r="D1806" s="19" t="s">
        <v>57</v>
      </c>
      <c r="E1806" s="20" t="s">
        <v>58</v>
      </c>
      <c r="F1806" s="20" t="s">
        <v>58</v>
      </c>
      <c r="G1806" s="24" t="str">
        <f t="shared" si="27"/>
        <v>Do</v>
      </c>
      <c r="H1806" s="21" t="s">
        <v>1920</v>
      </c>
      <c r="I1806" s="127">
        <v>2</v>
      </c>
      <c r="J1806" s="11"/>
      <c r="K1806" s="126">
        <v>20</v>
      </c>
      <c r="L1806"/>
      <c r="M1806"/>
      <c r="N1806"/>
      <c r="O1806"/>
      <c r="P1806"/>
      <c r="Q1806"/>
      <c r="R1806"/>
      <c r="S1806"/>
      <c r="T1806"/>
      <c r="U1806"/>
      <c r="V1806"/>
      <c r="W1806"/>
      <c r="X1806"/>
      <c r="Y1806"/>
      <c r="Z1806"/>
      <c r="AA1806"/>
      <c r="AB1806"/>
      <c r="AC1806"/>
      <c r="AD1806"/>
    </row>
    <row r="1807" spans="1:30" s="10" customFormat="1" ht="30" customHeight="1">
      <c r="A1807" s="5"/>
      <c r="B1807" s="5"/>
      <c r="C1807" s="18">
        <v>1804</v>
      </c>
      <c r="D1807" s="19" t="s">
        <v>57</v>
      </c>
      <c r="E1807" s="20" t="s">
        <v>58</v>
      </c>
      <c r="F1807" s="20" t="s">
        <v>58</v>
      </c>
      <c r="G1807" s="24" t="str">
        <f t="shared" si="27"/>
        <v>Do</v>
      </c>
      <c r="H1807" s="21" t="s">
        <v>1921</v>
      </c>
      <c r="I1807" s="127">
        <v>3.5</v>
      </c>
      <c r="J1807" s="11"/>
      <c r="K1807" s="126">
        <v>40</v>
      </c>
      <c r="L1807"/>
      <c r="M1807"/>
      <c r="N1807"/>
      <c r="O1807"/>
      <c r="P1807"/>
      <c r="Q1807"/>
      <c r="R1807"/>
      <c r="S1807"/>
      <c r="T1807"/>
      <c r="U1807"/>
      <c r="V1807"/>
      <c r="W1807"/>
      <c r="X1807"/>
      <c r="Y1807"/>
      <c r="Z1807"/>
      <c r="AA1807"/>
      <c r="AB1807"/>
      <c r="AC1807"/>
      <c r="AD1807"/>
    </row>
    <row r="1808" spans="1:30" s="10" customFormat="1" ht="30" customHeight="1">
      <c r="A1808" s="5"/>
      <c r="B1808" s="5"/>
      <c r="C1808" s="18">
        <v>1805</v>
      </c>
      <c r="D1808" s="19" t="s">
        <v>57</v>
      </c>
      <c r="E1808" s="20" t="s">
        <v>58</v>
      </c>
      <c r="F1808" s="20" t="s">
        <v>58</v>
      </c>
      <c r="G1808" s="24" t="str">
        <f t="shared" si="27"/>
        <v>Do</v>
      </c>
      <c r="H1808" s="21" t="s">
        <v>1922</v>
      </c>
      <c r="I1808" s="127">
        <v>1.2</v>
      </c>
      <c r="J1808" s="11"/>
      <c r="K1808" s="126">
        <v>25</v>
      </c>
      <c r="L1808"/>
      <c r="M1808"/>
      <c r="N1808"/>
      <c r="O1808"/>
      <c r="P1808"/>
      <c r="Q1808"/>
      <c r="R1808"/>
      <c r="S1808"/>
      <c r="T1808"/>
      <c r="U1808"/>
      <c r="V1808"/>
      <c r="W1808"/>
      <c r="X1808"/>
      <c r="Y1808"/>
      <c r="Z1808"/>
      <c r="AA1808"/>
      <c r="AB1808"/>
      <c r="AC1808"/>
      <c r="AD1808"/>
    </row>
    <row r="1809" spans="1:30" s="10" customFormat="1" ht="30" customHeight="1">
      <c r="A1809" s="5"/>
      <c r="B1809" s="5"/>
      <c r="C1809" s="18">
        <v>1806</v>
      </c>
      <c r="D1809" s="19" t="s">
        <v>57</v>
      </c>
      <c r="E1809" s="20" t="s">
        <v>58</v>
      </c>
      <c r="F1809" s="20"/>
      <c r="G1809" s="24"/>
      <c r="H1809" s="92" t="s">
        <v>1778</v>
      </c>
      <c r="I1809" s="127"/>
      <c r="J1809" s="11"/>
      <c r="K1809" s="126">
        <v>5</v>
      </c>
      <c r="L1809"/>
      <c r="M1809"/>
      <c r="N1809"/>
      <c r="O1809"/>
      <c r="P1809"/>
      <c r="Q1809"/>
      <c r="R1809"/>
      <c r="S1809"/>
      <c r="T1809"/>
      <c r="U1809"/>
      <c r="V1809"/>
      <c r="W1809"/>
      <c r="X1809"/>
      <c r="Y1809"/>
      <c r="Z1809"/>
      <c r="AA1809"/>
      <c r="AB1809"/>
      <c r="AC1809"/>
      <c r="AD1809"/>
    </row>
    <row r="1810" spans="1:30" s="10" customFormat="1" ht="30" customHeight="1">
      <c r="A1810" s="5"/>
      <c r="B1810" s="5"/>
      <c r="C1810" s="18">
        <v>1807</v>
      </c>
      <c r="D1810" s="19" t="s">
        <v>57</v>
      </c>
      <c r="E1810" s="20" t="s">
        <v>58</v>
      </c>
      <c r="F1810" s="20" t="s">
        <v>58</v>
      </c>
      <c r="G1810" s="24" t="str">
        <f>IF(F1810=F1808,"Do",F1810)</f>
        <v>Do</v>
      </c>
      <c r="H1810" s="122" t="s">
        <v>1923</v>
      </c>
      <c r="I1810" s="138">
        <v>5</v>
      </c>
      <c r="J1810" s="11"/>
      <c r="K1810" s="137">
        <v>60</v>
      </c>
      <c r="L1810"/>
      <c r="M1810"/>
      <c r="N1810"/>
      <c r="O1810"/>
      <c r="P1810"/>
      <c r="Q1810"/>
      <c r="R1810"/>
      <c r="S1810"/>
      <c r="T1810"/>
      <c r="U1810"/>
      <c r="V1810"/>
      <c r="W1810"/>
      <c r="X1810"/>
      <c r="Y1810"/>
      <c r="Z1810"/>
      <c r="AA1810"/>
      <c r="AB1810"/>
      <c r="AC1810"/>
      <c r="AD1810"/>
    </row>
    <row r="1811" spans="1:30" s="10" customFormat="1" ht="30" customHeight="1">
      <c r="A1811" s="5"/>
      <c r="B1811" s="5"/>
      <c r="C1811" s="18">
        <v>1808</v>
      </c>
      <c r="D1811" s="19" t="s">
        <v>57</v>
      </c>
      <c r="E1811" s="20" t="s">
        <v>58</v>
      </c>
      <c r="F1811" s="20" t="s">
        <v>58</v>
      </c>
      <c r="G1811" s="24" t="str">
        <f t="shared" ref="G1811:G1887" si="28">IF(F1811=F1810,"Do",F1811)</f>
        <v>Do</v>
      </c>
      <c r="H1811" s="122" t="s">
        <v>1924</v>
      </c>
      <c r="I1811" s="138">
        <v>2</v>
      </c>
      <c r="J1811" s="11"/>
      <c r="K1811" s="137">
        <v>40</v>
      </c>
      <c r="L1811"/>
      <c r="M1811"/>
      <c r="N1811"/>
      <c r="O1811"/>
      <c r="P1811"/>
      <c r="Q1811"/>
      <c r="R1811"/>
      <c r="S1811"/>
      <c r="T1811"/>
      <c r="U1811"/>
      <c r="V1811"/>
      <c r="W1811"/>
      <c r="X1811"/>
      <c r="Y1811"/>
      <c r="Z1811"/>
      <c r="AA1811"/>
      <c r="AB1811"/>
      <c r="AC1811"/>
      <c r="AD1811"/>
    </row>
    <row r="1812" spans="1:30" s="10" customFormat="1" ht="18.75" customHeight="1">
      <c r="A1812" s="5"/>
      <c r="B1812" s="5"/>
      <c r="C1812" s="18">
        <v>1809</v>
      </c>
      <c r="D1812" s="19" t="s">
        <v>57</v>
      </c>
      <c r="E1812" s="20" t="s">
        <v>58</v>
      </c>
      <c r="F1812" s="20" t="s">
        <v>58</v>
      </c>
      <c r="G1812" s="24" t="str">
        <f t="shared" si="28"/>
        <v>Do</v>
      </c>
      <c r="H1812" s="122" t="s">
        <v>1925</v>
      </c>
      <c r="I1812" s="138">
        <v>0.5</v>
      </c>
      <c r="J1812" s="11"/>
      <c r="K1812" s="137">
        <v>8.93</v>
      </c>
      <c r="L1812"/>
      <c r="M1812"/>
      <c r="N1812"/>
      <c r="O1812"/>
      <c r="P1812"/>
      <c r="Q1812"/>
      <c r="R1812"/>
      <c r="S1812"/>
      <c r="T1812"/>
      <c r="U1812"/>
      <c r="V1812"/>
      <c r="W1812"/>
      <c r="X1812"/>
      <c r="Y1812"/>
      <c r="Z1812"/>
      <c r="AA1812"/>
      <c r="AB1812"/>
      <c r="AC1812"/>
      <c r="AD1812"/>
    </row>
    <row r="1813" spans="1:30" s="10" customFormat="1" ht="30" customHeight="1">
      <c r="A1813" s="5"/>
      <c r="B1813" s="5"/>
      <c r="C1813" s="18">
        <v>1810</v>
      </c>
      <c r="D1813" s="19" t="s">
        <v>57</v>
      </c>
      <c r="E1813" s="20" t="s">
        <v>58</v>
      </c>
      <c r="F1813" s="20" t="s">
        <v>58</v>
      </c>
      <c r="G1813" s="24" t="str">
        <f t="shared" si="28"/>
        <v>Do</v>
      </c>
      <c r="H1813" s="122" t="s">
        <v>1926</v>
      </c>
      <c r="I1813" s="138">
        <v>1.35</v>
      </c>
      <c r="J1813" s="11"/>
      <c r="K1813" s="137">
        <v>80</v>
      </c>
      <c r="L1813"/>
      <c r="M1813"/>
      <c r="N1813"/>
      <c r="O1813"/>
      <c r="P1813"/>
      <c r="Q1813"/>
      <c r="R1813"/>
      <c r="S1813"/>
      <c r="T1813"/>
      <c r="U1813"/>
      <c r="V1813"/>
      <c r="W1813"/>
      <c r="X1813"/>
      <c r="Y1813"/>
      <c r="Z1813"/>
      <c r="AA1813"/>
      <c r="AB1813"/>
      <c r="AC1813"/>
      <c r="AD1813"/>
    </row>
    <row r="1814" spans="1:30" s="10" customFormat="1" ht="30" customHeight="1">
      <c r="A1814" s="5"/>
      <c r="B1814" s="5"/>
      <c r="C1814" s="18">
        <v>1811</v>
      </c>
      <c r="D1814" s="19" t="s">
        <v>57</v>
      </c>
      <c r="E1814" s="20" t="s">
        <v>58</v>
      </c>
      <c r="F1814" s="20" t="s">
        <v>58</v>
      </c>
      <c r="G1814" s="24" t="str">
        <f t="shared" si="28"/>
        <v>Do</v>
      </c>
      <c r="H1814" s="122" t="s">
        <v>1927</v>
      </c>
      <c r="I1814" s="138">
        <v>0.5</v>
      </c>
      <c r="J1814" s="11"/>
      <c r="K1814" s="137">
        <v>9.07</v>
      </c>
      <c r="L1814"/>
      <c r="M1814"/>
      <c r="N1814"/>
      <c r="O1814"/>
      <c r="P1814"/>
      <c r="Q1814"/>
      <c r="R1814"/>
      <c r="S1814"/>
      <c r="T1814"/>
      <c r="U1814"/>
      <c r="V1814"/>
      <c r="W1814"/>
      <c r="X1814"/>
      <c r="Y1814"/>
      <c r="Z1814"/>
      <c r="AA1814"/>
      <c r="AB1814"/>
      <c r="AC1814"/>
      <c r="AD1814"/>
    </row>
    <row r="1815" spans="1:30" s="10" customFormat="1" ht="30" customHeight="1">
      <c r="A1815" s="5"/>
      <c r="B1815" s="5"/>
      <c r="C1815" s="18">
        <v>1812</v>
      </c>
      <c r="D1815" s="19" t="s">
        <v>57</v>
      </c>
      <c r="E1815" s="20" t="s">
        <v>58</v>
      </c>
      <c r="F1815" s="20"/>
      <c r="G1815" s="24"/>
      <c r="H1815" s="125" t="s">
        <v>1876</v>
      </c>
      <c r="I1815" s="138"/>
      <c r="J1815" s="11"/>
      <c r="K1815" s="137">
        <v>2</v>
      </c>
      <c r="L1815"/>
      <c r="M1815"/>
      <c r="N1815"/>
      <c r="O1815"/>
      <c r="P1815"/>
      <c r="Q1815"/>
      <c r="R1815"/>
      <c r="S1815"/>
      <c r="T1815"/>
      <c r="U1815"/>
      <c r="V1815"/>
      <c r="W1815"/>
      <c r="X1815"/>
      <c r="Y1815"/>
      <c r="Z1815"/>
      <c r="AA1815"/>
      <c r="AB1815"/>
      <c r="AC1815"/>
      <c r="AD1815"/>
    </row>
    <row r="1816" spans="1:30" s="10" customFormat="1" ht="30" customHeight="1">
      <c r="A1816" s="5"/>
      <c r="B1816" s="5"/>
      <c r="C1816" s="18">
        <v>1813</v>
      </c>
      <c r="D1816" s="19" t="s">
        <v>57</v>
      </c>
      <c r="E1816" s="20" t="s">
        <v>58</v>
      </c>
      <c r="F1816" s="20" t="s">
        <v>58</v>
      </c>
      <c r="G1816" s="24" t="str">
        <f>IF(F1816=F1814,"Do",F1816)</f>
        <v>Do</v>
      </c>
      <c r="H1816" s="122" t="s">
        <v>1928</v>
      </c>
      <c r="I1816" s="138">
        <v>1</v>
      </c>
      <c r="J1816" s="11"/>
      <c r="K1816" s="137">
        <v>15.08</v>
      </c>
      <c r="L1816"/>
      <c r="M1816"/>
      <c r="N1816"/>
      <c r="O1816"/>
      <c r="P1816"/>
      <c r="Q1816"/>
      <c r="R1816"/>
      <c r="S1816"/>
      <c r="T1816"/>
      <c r="U1816"/>
      <c r="V1816"/>
      <c r="W1816"/>
      <c r="X1816"/>
      <c r="Y1816"/>
      <c r="Z1816"/>
      <c r="AA1816"/>
      <c r="AB1816"/>
      <c r="AC1816"/>
      <c r="AD1816"/>
    </row>
    <row r="1817" spans="1:30" s="10" customFormat="1" ht="30" customHeight="1">
      <c r="A1817" s="5"/>
      <c r="B1817" s="5"/>
      <c r="C1817" s="18">
        <v>1814</v>
      </c>
      <c r="D1817" s="19" t="s">
        <v>57</v>
      </c>
      <c r="E1817" s="20" t="s">
        <v>58</v>
      </c>
      <c r="F1817" s="20" t="s">
        <v>58</v>
      </c>
      <c r="G1817" s="24" t="str">
        <f t="shared" si="28"/>
        <v>Do</v>
      </c>
      <c r="H1817" s="122" t="s">
        <v>1929</v>
      </c>
      <c r="I1817" s="138">
        <v>2.5</v>
      </c>
      <c r="J1817" s="11"/>
      <c r="K1817" s="137">
        <v>52.34</v>
      </c>
      <c r="L1817"/>
      <c r="M1817"/>
      <c r="N1817"/>
      <c r="O1817"/>
      <c r="P1817"/>
      <c r="Q1817"/>
      <c r="R1817"/>
      <c r="S1817"/>
      <c r="T1817"/>
      <c r="U1817"/>
      <c r="V1817"/>
      <c r="W1817"/>
      <c r="X1817"/>
      <c r="Y1817"/>
      <c r="Z1817"/>
      <c r="AA1817"/>
      <c r="AB1817"/>
      <c r="AC1817"/>
      <c r="AD1817"/>
    </row>
    <row r="1818" spans="1:30" s="10" customFormat="1" ht="30" customHeight="1">
      <c r="A1818" s="5"/>
      <c r="B1818" s="5"/>
      <c r="C1818" s="18">
        <v>1815</v>
      </c>
      <c r="D1818" s="19" t="s">
        <v>57</v>
      </c>
      <c r="E1818" s="20" t="s">
        <v>58</v>
      </c>
      <c r="F1818" s="20" t="s">
        <v>58</v>
      </c>
      <c r="G1818" s="24" t="str">
        <f t="shared" si="28"/>
        <v>Do</v>
      </c>
      <c r="H1818" s="122" t="s">
        <v>1930</v>
      </c>
      <c r="I1818" s="138">
        <v>2.75</v>
      </c>
      <c r="J1818" s="11"/>
      <c r="K1818" s="137">
        <v>47</v>
      </c>
      <c r="L1818"/>
      <c r="M1818"/>
      <c r="N1818"/>
      <c r="O1818"/>
      <c r="P1818"/>
      <c r="Q1818"/>
      <c r="R1818"/>
      <c r="S1818"/>
      <c r="T1818"/>
      <c r="U1818"/>
      <c r="V1818"/>
      <c r="W1818"/>
      <c r="X1818"/>
      <c r="Y1818"/>
      <c r="Z1818"/>
      <c r="AA1818"/>
      <c r="AB1818"/>
      <c r="AC1818"/>
      <c r="AD1818"/>
    </row>
    <row r="1819" spans="1:30" s="10" customFormat="1" ht="18.75" customHeight="1">
      <c r="A1819" s="5"/>
      <c r="B1819" s="5"/>
      <c r="C1819" s="18">
        <v>1816</v>
      </c>
      <c r="D1819" s="19" t="s">
        <v>57</v>
      </c>
      <c r="E1819" s="20" t="s">
        <v>58</v>
      </c>
      <c r="F1819" s="20" t="s">
        <v>58</v>
      </c>
      <c r="G1819" s="24" t="str">
        <f t="shared" si="28"/>
        <v>Do</v>
      </c>
      <c r="H1819" s="139" t="s">
        <v>1931</v>
      </c>
      <c r="I1819" s="138">
        <v>3.5</v>
      </c>
      <c r="J1819" s="11"/>
      <c r="K1819" s="137">
        <v>40</v>
      </c>
      <c r="L1819"/>
      <c r="M1819"/>
      <c r="N1819"/>
      <c r="O1819"/>
      <c r="P1819"/>
      <c r="Q1819"/>
      <c r="R1819"/>
      <c r="S1819"/>
      <c r="T1819"/>
      <c r="U1819"/>
      <c r="V1819"/>
      <c r="W1819"/>
      <c r="X1819"/>
      <c r="Y1819"/>
      <c r="Z1819"/>
      <c r="AA1819"/>
      <c r="AB1819"/>
      <c r="AC1819"/>
      <c r="AD1819"/>
    </row>
    <row r="1820" spans="1:30" s="10" customFormat="1" ht="18.75" customHeight="1">
      <c r="A1820" s="5"/>
      <c r="B1820" s="5"/>
      <c r="C1820" s="18">
        <v>1817</v>
      </c>
      <c r="D1820" s="19" t="s">
        <v>57</v>
      </c>
      <c r="E1820" s="20" t="s">
        <v>58</v>
      </c>
      <c r="F1820" s="20" t="s">
        <v>58</v>
      </c>
      <c r="G1820" s="24" t="str">
        <f t="shared" si="28"/>
        <v>Do</v>
      </c>
      <c r="H1820" s="139" t="s">
        <v>1932</v>
      </c>
      <c r="I1820" s="138">
        <v>3.5</v>
      </c>
      <c r="J1820" s="11"/>
      <c r="K1820" s="137">
        <v>30.58</v>
      </c>
      <c r="L1820"/>
      <c r="M1820"/>
      <c r="N1820"/>
      <c r="O1820"/>
      <c r="P1820"/>
      <c r="Q1820"/>
      <c r="R1820"/>
      <c r="S1820"/>
      <c r="T1820"/>
      <c r="U1820"/>
      <c r="V1820"/>
      <c r="W1820"/>
      <c r="X1820"/>
      <c r="Y1820"/>
      <c r="Z1820"/>
      <c r="AA1820"/>
      <c r="AB1820"/>
      <c r="AC1820"/>
      <c r="AD1820"/>
    </row>
    <row r="1821" spans="1:30" s="10" customFormat="1" ht="18.75" customHeight="1">
      <c r="A1821" s="5"/>
      <c r="B1821" s="5"/>
      <c r="C1821" s="18">
        <v>1818</v>
      </c>
      <c r="D1821" s="19" t="s">
        <v>57</v>
      </c>
      <c r="E1821" s="20" t="s">
        <v>58</v>
      </c>
      <c r="F1821" s="20" t="s">
        <v>58</v>
      </c>
      <c r="G1821" s="24" t="str">
        <f t="shared" si="28"/>
        <v>Do</v>
      </c>
      <c r="H1821" s="139" t="s">
        <v>1933</v>
      </c>
      <c r="I1821" s="138">
        <v>1</v>
      </c>
      <c r="J1821" s="11"/>
      <c r="K1821" s="137">
        <v>13</v>
      </c>
      <c r="L1821"/>
      <c r="M1821"/>
      <c r="N1821"/>
      <c r="O1821"/>
      <c r="P1821"/>
      <c r="Q1821"/>
      <c r="R1821"/>
      <c r="S1821"/>
      <c r="T1821"/>
      <c r="U1821"/>
      <c r="V1821"/>
      <c r="W1821"/>
      <c r="X1821"/>
      <c r="Y1821"/>
      <c r="Z1821"/>
      <c r="AA1821"/>
      <c r="AB1821"/>
      <c r="AC1821"/>
      <c r="AD1821"/>
    </row>
    <row r="1822" spans="1:30" s="10" customFormat="1" ht="18.75" customHeight="1">
      <c r="A1822" s="5"/>
      <c r="B1822" s="5"/>
      <c r="C1822" s="18">
        <v>1819</v>
      </c>
      <c r="D1822" s="19" t="s">
        <v>57</v>
      </c>
      <c r="E1822" s="20" t="s">
        <v>58</v>
      </c>
      <c r="F1822" s="20"/>
      <c r="G1822" s="24"/>
      <c r="H1822" s="125" t="s">
        <v>1876</v>
      </c>
      <c r="I1822" s="138"/>
      <c r="J1822" s="11"/>
      <c r="K1822" s="137">
        <v>2</v>
      </c>
      <c r="L1822"/>
      <c r="M1822"/>
      <c r="N1822"/>
      <c r="O1822"/>
      <c r="P1822"/>
      <c r="Q1822"/>
      <c r="R1822"/>
      <c r="S1822"/>
      <c r="T1822"/>
      <c r="U1822"/>
      <c r="V1822"/>
      <c r="W1822"/>
      <c r="X1822"/>
      <c r="Y1822"/>
      <c r="Z1822"/>
      <c r="AA1822"/>
      <c r="AB1822"/>
      <c r="AC1822"/>
      <c r="AD1822"/>
    </row>
    <row r="1823" spans="1:30" s="10" customFormat="1" ht="30" customHeight="1">
      <c r="A1823" s="5"/>
      <c r="B1823" s="5"/>
      <c r="C1823" s="18">
        <v>1820</v>
      </c>
      <c r="D1823" s="19" t="s">
        <v>57</v>
      </c>
      <c r="E1823" s="20" t="s">
        <v>58</v>
      </c>
      <c r="F1823" s="20" t="s">
        <v>58</v>
      </c>
      <c r="G1823" s="24" t="str">
        <f>IF(F1823=F1821,"Do",F1823)</f>
        <v>Do</v>
      </c>
      <c r="H1823" s="122" t="s">
        <v>1934</v>
      </c>
      <c r="I1823" s="138">
        <v>5.5</v>
      </c>
      <c r="J1823" s="11"/>
      <c r="K1823" s="137">
        <v>83.44</v>
      </c>
      <c r="L1823"/>
      <c r="M1823"/>
      <c r="N1823"/>
      <c r="O1823"/>
      <c r="P1823"/>
      <c r="Q1823"/>
      <c r="R1823"/>
      <c r="S1823"/>
      <c r="T1823"/>
      <c r="U1823"/>
      <c r="V1823"/>
      <c r="W1823"/>
      <c r="X1823"/>
      <c r="Y1823"/>
      <c r="Z1823"/>
      <c r="AA1823"/>
      <c r="AB1823"/>
      <c r="AC1823"/>
      <c r="AD1823"/>
    </row>
    <row r="1824" spans="1:30" s="10" customFormat="1" ht="18.75" customHeight="1">
      <c r="A1824" s="5"/>
      <c r="B1824" s="5"/>
      <c r="C1824" s="18">
        <v>1821</v>
      </c>
      <c r="D1824" s="19" t="s">
        <v>57</v>
      </c>
      <c r="E1824" s="20" t="s">
        <v>58</v>
      </c>
      <c r="F1824" s="20" t="s">
        <v>58</v>
      </c>
      <c r="G1824" s="24" t="str">
        <f t="shared" si="28"/>
        <v>Do</v>
      </c>
      <c r="H1824" s="122" t="s">
        <v>1935</v>
      </c>
      <c r="I1824" s="138">
        <v>7.3380000000000001</v>
      </c>
      <c r="J1824" s="11"/>
      <c r="K1824" s="137">
        <v>114.56</v>
      </c>
      <c r="L1824"/>
      <c r="M1824"/>
      <c r="N1824"/>
      <c r="O1824"/>
      <c r="P1824"/>
      <c r="Q1824"/>
      <c r="R1824"/>
      <c r="S1824"/>
      <c r="T1824"/>
      <c r="U1824"/>
      <c r="V1824"/>
      <c r="W1824"/>
      <c r="X1824"/>
      <c r="Y1824"/>
      <c r="Z1824"/>
      <c r="AA1824"/>
      <c r="AB1824"/>
      <c r="AC1824"/>
      <c r="AD1824"/>
    </row>
    <row r="1825" spans="1:30" s="10" customFormat="1" ht="18.75" customHeight="1">
      <c r="A1825" s="5"/>
      <c r="B1825" s="5"/>
      <c r="C1825" s="18">
        <v>1822</v>
      </c>
      <c r="D1825" s="19" t="s">
        <v>57</v>
      </c>
      <c r="E1825" s="20" t="s">
        <v>58</v>
      </c>
      <c r="F1825" s="20"/>
      <c r="G1825" s="24"/>
      <c r="H1825" s="125" t="s">
        <v>1876</v>
      </c>
      <c r="I1825" s="138"/>
      <c r="J1825" s="11"/>
      <c r="K1825" s="137">
        <v>2</v>
      </c>
      <c r="L1825"/>
      <c r="M1825"/>
      <c r="N1825"/>
      <c r="O1825"/>
      <c r="P1825"/>
      <c r="Q1825"/>
      <c r="R1825"/>
      <c r="S1825"/>
      <c r="T1825"/>
      <c r="U1825"/>
      <c r="V1825"/>
      <c r="W1825"/>
      <c r="X1825"/>
      <c r="Y1825"/>
      <c r="Z1825"/>
      <c r="AA1825"/>
      <c r="AB1825"/>
      <c r="AC1825"/>
      <c r="AD1825"/>
    </row>
    <row r="1826" spans="1:30" s="10" customFormat="1" ht="30" customHeight="1">
      <c r="A1826" s="5"/>
      <c r="B1826" s="5"/>
      <c r="C1826" s="18">
        <v>1823</v>
      </c>
      <c r="D1826" s="19" t="s">
        <v>57</v>
      </c>
      <c r="E1826" s="20" t="s">
        <v>58</v>
      </c>
      <c r="F1826" s="20" t="s">
        <v>58</v>
      </c>
      <c r="G1826" s="24" t="str">
        <f>IF(F1826=F1824,"Do",F1826)</f>
        <v>Do</v>
      </c>
      <c r="H1826" s="122" t="s">
        <v>1936</v>
      </c>
      <c r="I1826" s="138">
        <f>3.2-1.7</f>
        <v>1.5000000000000002</v>
      </c>
      <c r="J1826" s="11"/>
      <c r="K1826" s="137">
        <v>38.99</v>
      </c>
      <c r="L1826"/>
      <c r="M1826"/>
      <c r="N1826"/>
      <c r="O1826"/>
      <c r="P1826"/>
      <c r="Q1826"/>
      <c r="R1826"/>
      <c r="S1826"/>
      <c r="T1826"/>
      <c r="U1826"/>
      <c r="V1826"/>
      <c r="W1826"/>
      <c r="X1826"/>
      <c r="Y1826"/>
      <c r="Z1826"/>
      <c r="AA1826"/>
      <c r="AB1826"/>
      <c r="AC1826"/>
      <c r="AD1826"/>
    </row>
    <row r="1827" spans="1:30" s="10" customFormat="1" ht="30" customHeight="1">
      <c r="A1827" s="5"/>
      <c r="B1827" s="5"/>
      <c r="C1827" s="18">
        <v>1824</v>
      </c>
      <c r="D1827" s="19" t="s">
        <v>57</v>
      </c>
      <c r="E1827" s="20" t="s">
        <v>58</v>
      </c>
      <c r="F1827" s="20" t="s">
        <v>58</v>
      </c>
      <c r="G1827" s="24" t="str">
        <f t="shared" si="28"/>
        <v>Do</v>
      </c>
      <c r="H1827" s="122" t="s">
        <v>1937</v>
      </c>
      <c r="I1827" s="138">
        <v>4</v>
      </c>
      <c r="J1827" s="11"/>
      <c r="K1827" s="137">
        <v>109.01</v>
      </c>
      <c r="L1827"/>
      <c r="M1827"/>
      <c r="N1827"/>
      <c r="O1827"/>
      <c r="P1827"/>
      <c r="Q1827"/>
      <c r="R1827"/>
      <c r="S1827"/>
      <c r="T1827"/>
      <c r="U1827"/>
      <c r="V1827"/>
      <c r="W1827"/>
      <c r="X1827"/>
      <c r="Y1827"/>
      <c r="Z1827"/>
      <c r="AA1827"/>
      <c r="AB1827"/>
      <c r="AC1827"/>
      <c r="AD1827"/>
    </row>
    <row r="1828" spans="1:30" s="10" customFormat="1" ht="30" customHeight="1">
      <c r="A1828" s="5"/>
      <c r="B1828" s="5"/>
      <c r="C1828" s="18">
        <v>1825</v>
      </c>
      <c r="D1828" s="19" t="s">
        <v>57</v>
      </c>
      <c r="E1828" s="20" t="s">
        <v>58</v>
      </c>
      <c r="F1828" s="20" t="s">
        <v>58</v>
      </c>
      <c r="G1828" s="24" t="str">
        <f t="shared" si="28"/>
        <v>Do</v>
      </c>
      <c r="H1828" s="122" t="s">
        <v>1938</v>
      </c>
      <c r="I1828" s="138">
        <v>2</v>
      </c>
      <c r="J1828" s="11"/>
      <c r="K1828" s="137">
        <v>50</v>
      </c>
      <c r="L1828"/>
      <c r="M1828"/>
      <c r="N1828"/>
      <c r="O1828"/>
      <c r="P1828"/>
      <c r="Q1828"/>
      <c r="R1828"/>
      <c r="S1828"/>
      <c r="T1828"/>
      <c r="U1828"/>
      <c r="V1828"/>
      <c r="W1828"/>
      <c r="X1828"/>
      <c r="Y1828"/>
      <c r="Z1828"/>
      <c r="AA1828"/>
      <c r="AB1828"/>
      <c r="AC1828"/>
      <c r="AD1828"/>
    </row>
    <row r="1829" spans="1:30" s="10" customFormat="1" ht="30" customHeight="1">
      <c r="A1829" s="5"/>
      <c r="B1829" s="5"/>
      <c r="C1829" s="18">
        <v>1826</v>
      </c>
      <c r="D1829" s="19" t="s">
        <v>57</v>
      </c>
      <c r="E1829" s="20" t="s">
        <v>58</v>
      </c>
      <c r="F1829" s="20"/>
      <c r="G1829" s="24"/>
      <c r="H1829" s="125" t="s">
        <v>1876</v>
      </c>
      <c r="I1829" s="138"/>
      <c r="J1829" s="11"/>
      <c r="K1829" s="137">
        <v>2</v>
      </c>
      <c r="L1829"/>
      <c r="M1829"/>
      <c r="N1829"/>
      <c r="O1829"/>
      <c r="P1829"/>
      <c r="Q1829"/>
      <c r="R1829"/>
      <c r="S1829"/>
      <c r="T1829"/>
      <c r="U1829"/>
      <c r="V1829"/>
      <c r="W1829"/>
      <c r="X1829"/>
      <c r="Y1829"/>
      <c r="Z1829"/>
      <c r="AA1829"/>
      <c r="AB1829"/>
      <c r="AC1829"/>
      <c r="AD1829"/>
    </row>
    <row r="1830" spans="1:30" s="10" customFormat="1" ht="30" customHeight="1">
      <c r="A1830" s="5"/>
      <c r="B1830" s="5"/>
      <c r="C1830" s="18">
        <v>1827</v>
      </c>
      <c r="D1830" s="19" t="s">
        <v>57</v>
      </c>
      <c r="E1830" s="20" t="s">
        <v>58</v>
      </c>
      <c r="F1830" s="20" t="s">
        <v>58</v>
      </c>
      <c r="G1830" s="24" t="str">
        <f>IF(F1830=F1828,"Do",F1830)</f>
        <v>Do</v>
      </c>
      <c r="H1830" s="122" t="s">
        <v>1939</v>
      </c>
      <c r="I1830" s="138">
        <v>4</v>
      </c>
      <c r="J1830" s="11"/>
      <c r="K1830" s="137">
        <v>58.295000000000002</v>
      </c>
      <c r="L1830"/>
      <c r="M1830"/>
      <c r="N1830"/>
      <c r="O1830"/>
      <c r="P1830"/>
      <c r="Q1830"/>
      <c r="R1830"/>
      <c r="S1830"/>
      <c r="T1830"/>
      <c r="U1830"/>
      <c r="V1830"/>
      <c r="W1830"/>
      <c r="X1830"/>
      <c r="Y1830"/>
      <c r="Z1830"/>
      <c r="AA1830"/>
      <c r="AB1830"/>
      <c r="AC1830"/>
      <c r="AD1830"/>
    </row>
    <row r="1831" spans="1:30" s="10" customFormat="1" ht="30" customHeight="1">
      <c r="A1831" s="5"/>
      <c r="B1831" s="5"/>
      <c r="C1831" s="18">
        <v>1828</v>
      </c>
      <c r="D1831" s="19" t="s">
        <v>57</v>
      </c>
      <c r="E1831" s="20" t="s">
        <v>58</v>
      </c>
      <c r="F1831" s="20" t="s">
        <v>58</v>
      </c>
      <c r="G1831" s="24" t="str">
        <f t="shared" si="28"/>
        <v>Do</v>
      </c>
      <c r="H1831" s="122" t="s">
        <v>1940</v>
      </c>
      <c r="I1831" s="138">
        <v>3.5</v>
      </c>
      <c r="J1831" s="11"/>
      <c r="K1831" s="137">
        <v>48.151000000000003</v>
      </c>
      <c r="L1831"/>
      <c r="M1831"/>
      <c r="N1831"/>
      <c r="O1831"/>
      <c r="P1831"/>
      <c r="Q1831"/>
      <c r="R1831"/>
      <c r="S1831"/>
      <c r="T1831"/>
      <c r="U1831"/>
      <c r="V1831"/>
      <c r="W1831"/>
      <c r="X1831"/>
      <c r="Y1831"/>
      <c r="Z1831"/>
      <c r="AA1831"/>
      <c r="AB1831"/>
      <c r="AC1831"/>
      <c r="AD1831"/>
    </row>
    <row r="1832" spans="1:30" s="10" customFormat="1" ht="45" customHeight="1">
      <c r="A1832" s="5"/>
      <c r="B1832" s="5"/>
      <c r="C1832" s="18">
        <v>1829</v>
      </c>
      <c r="D1832" s="19" t="s">
        <v>57</v>
      </c>
      <c r="E1832" s="20" t="s">
        <v>58</v>
      </c>
      <c r="F1832" s="20" t="s">
        <v>58</v>
      </c>
      <c r="G1832" s="24" t="str">
        <f t="shared" si="28"/>
        <v>Do</v>
      </c>
      <c r="H1832" s="122" t="s">
        <v>1941</v>
      </c>
      <c r="I1832" s="138">
        <v>2.5</v>
      </c>
      <c r="J1832" s="11"/>
      <c r="K1832" s="137">
        <v>35.975000000000001</v>
      </c>
      <c r="L1832"/>
      <c r="M1832"/>
      <c r="N1832"/>
      <c r="O1832"/>
      <c r="P1832"/>
      <c r="Q1832"/>
      <c r="R1832"/>
      <c r="S1832"/>
      <c r="T1832"/>
      <c r="U1832"/>
      <c r="V1832"/>
      <c r="W1832"/>
      <c r="X1832"/>
      <c r="Y1832"/>
      <c r="Z1832"/>
      <c r="AA1832"/>
      <c r="AB1832"/>
      <c r="AC1832"/>
      <c r="AD1832"/>
    </row>
    <row r="1833" spans="1:30" s="10" customFormat="1" ht="30" customHeight="1">
      <c r="A1833" s="5"/>
      <c r="B1833" s="5"/>
      <c r="C1833" s="18">
        <v>1830</v>
      </c>
      <c r="D1833" s="19" t="s">
        <v>57</v>
      </c>
      <c r="E1833" s="20" t="s">
        <v>58</v>
      </c>
      <c r="F1833" s="20" t="s">
        <v>58</v>
      </c>
      <c r="G1833" s="24" t="str">
        <f t="shared" si="28"/>
        <v>Do</v>
      </c>
      <c r="H1833" s="122" t="s">
        <v>1942</v>
      </c>
      <c r="I1833" s="138">
        <v>2.5</v>
      </c>
      <c r="J1833" s="11"/>
      <c r="K1833" s="137">
        <v>33.979999999999997</v>
      </c>
      <c r="L1833"/>
      <c r="M1833"/>
      <c r="N1833"/>
      <c r="O1833"/>
      <c r="P1833"/>
      <c r="Q1833"/>
      <c r="R1833"/>
      <c r="S1833"/>
      <c r="T1833"/>
      <c r="U1833"/>
      <c r="V1833"/>
      <c r="W1833"/>
      <c r="X1833"/>
      <c r="Y1833"/>
      <c r="Z1833"/>
      <c r="AA1833"/>
      <c r="AB1833"/>
      <c r="AC1833"/>
      <c r="AD1833"/>
    </row>
    <row r="1834" spans="1:30" s="10" customFormat="1" ht="18.75" customHeight="1">
      <c r="A1834" s="5"/>
      <c r="B1834" s="5"/>
      <c r="C1834" s="18">
        <v>1831</v>
      </c>
      <c r="D1834" s="19" t="s">
        <v>57</v>
      </c>
      <c r="E1834" s="20" t="s">
        <v>58</v>
      </c>
      <c r="F1834" s="20" t="s">
        <v>58</v>
      </c>
      <c r="G1834" s="24" t="str">
        <f t="shared" si="28"/>
        <v>Do</v>
      </c>
      <c r="H1834" s="122" t="s">
        <v>1943</v>
      </c>
      <c r="I1834" s="138">
        <v>1</v>
      </c>
      <c r="J1834" s="11"/>
      <c r="K1834" s="137">
        <v>21.599</v>
      </c>
      <c r="L1834"/>
      <c r="M1834"/>
      <c r="N1834"/>
      <c r="O1834"/>
      <c r="P1834"/>
      <c r="Q1834"/>
      <c r="R1834"/>
      <c r="S1834"/>
      <c r="T1834"/>
      <c r="U1834"/>
      <c r="V1834"/>
      <c r="W1834"/>
      <c r="X1834"/>
      <c r="Y1834"/>
      <c r="Z1834"/>
      <c r="AA1834"/>
      <c r="AB1834"/>
      <c r="AC1834"/>
      <c r="AD1834"/>
    </row>
    <row r="1835" spans="1:30" s="10" customFormat="1" ht="18.75" customHeight="1">
      <c r="A1835" s="5"/>
      <c r="B1835" s="5"/>
      <c r="C1835" s="18">
        <v>1832</v>
      </c>
      <c r="D1835" s="19" t="s">
        <v>57</v>
      </c>
      <c r="E1835" s="20" t="s">
        <v>58</v>
      </c>
      <c r="F1835" s="20"/>
      <c r="G1835" s="24"/>
      <c r="H1835" s="125" t="s">
        <v>1876</v>
      </c>
      <c r="I1835" s="138"/>
      <c r="J1835" s="11"/>
      <c r="K1835" s="137">
        <v>2</v>
      </c>
      <c r="L1835"/>
      <c r="M1835"/>
      <c r="N1835"/>
      <c r="O1835"/>
      <c r="P1835"/>
      <c r="Q1835"/>
      <c r="R1835"/>
      <c r="S1835"/>
      <c r="T1835"/>
      <c r="U1835"/>
      <c r="V1835"/>
      <c r="W1835"/>
      <c r="X1835"/>
      <c r="Y1835"/>
      <c r="Z1835"/>
      <c r="AA1835"/>
      <c r="AB1835"/>
      <c r="AC1835"/>
      <c r="AD1835"/>
    </row>
    <row r="1836" spans="1:30" s="10" customFormat="1" ht="30" customHeight="1">
      <c r="A1836" s="5"/>
      <c r="B1836" s="5"/>
      <c r="C1836" s="18">
        <v>1833</v>
      </c>
      <c r="D1836" s="19" t="s">
        <v>57</v>
      </c>
      <c r="E1836" s="20" t="s">
        <v>58</v>
      </c>
      <c r="F1836" s="20" t="s">
        <v>58</v>
      </c>
      <c r="G1836" s="24" t="str">
        <f>IF(F1836=F1834,"Do",F1836)</f>
        <v>Do</v>
      </c>
      <c r="H1836" s="122" t="s">
        <v>1944</v>
      </c>
      <c r="I1836" s="138">
        <v>4</v>
      </c>
      <c r="J1836" s="11"/>
      <c r="K1836" s="137">
        <v>70</v>
      </c>
      <c r="L1836"/>
      <c r="M1836"/>
      <c r="N1836"/>
      <c r="O1836"/>
      <c r="P1836"/>
      <c r="Q1836"/>
      <c r="R1836"/>
      <c r="S1836"/>
      <c r="T1836"/>
      <c r="U1836"/>
      <c r="V1836"/>
      <c r="W1836"/>
      <c r="X1836"/>
      <c r="Y1836"/>
      <c r="Z1836"/>
      <c r="AA1836"/>
      <c r="AB1836"/>
      <c r="AC1836"/>
      <c r="AD1836"/>
    </row>
    <row r="1837" spans="1:30" s="10" customFormat="1" ht="29.25" customHeight="1">
      <c r="A1837" s="5"/>
      <c r="B1837" s="5"/>
      <c r="C1837" s="18">
        <v>1834</v>
      </c>
      <c r="D1837" s="19" t="s">
        <v>1945</v>
      </c>
      <c r="E1837" s="18" t="s">
        <v>8</v>
      </c>
      <c r="F1837" s="18" t="s">
        <v>8</v>
      </c>
      <c r="G1837" s="24" t="str">
        <f t="shared" si="28"/>
        <v>Goalpara RR Division</v>
      </c>
      <c r="H1837" s="32" t="s">
        <v>1946</v>
      </c>
      <c r="I1837" s="117">
        <v>21</v>
      </c>
      <c r="J1837" s="11"/>
      <c r="K1837" s="116">
        <v>190.00007199999999</v>
      </c>
      <c r="L1837"/>
      <c r="M1837"/>
      <c r="N1837"/>
      <c r="O1837"/>
      <c r="P1837"/>
      <c r="Q1837"/>
      <c r="R1837"/>
      <c r="S1837"/>
      <c r="T1837"/>
      <c r="U1837"/>
      <c r="V1837"/>
      <c r="W1837"/>
      <c r="X1837"/>
      <c r="Y1837"/>
      <c r="Z1837"/>
      <c r="AA1837"/>
      <c r="AB1837"/>
      <c r="AC1837"/>
      <c r="AD1837"/>
    </row>
    <row r="1838" spans="1:30" s="10" customFormat="1" ht="29.25" customHeight="1">
      <c r="A1838" s="5"/>
      <c r="B1838" s="5"/>
      <c r="C1838" s="18">
        <v>1835</v>
      </c>
      <c r="D1838" s="19" t="s">
        <v>1945</v>
      </c>
      <c r="E1838" s="18" t="s">
        <v>8</v>
      </c>
      <c r="F1838" s="18"/>
      <c r="G1838" s="24"/>
      <c r="H1838" s="125" t="s">
        <v>1876</v>
      </c>
      <c r="I1838" s="117"/>
      <c r="J1838" s="11"/>
      <c r="K1838" s="116">
        <v>10</v>
      </c>
      <c r="L1838"/>
      <c r="M1838"/>
      <c r="N1838"/>
      <c r="O1838"/>
      <c r="P1838"/>
      <c r="Q1838"/>
      <c r="R1838"/>
      <c r="S1838"/>
      <c r="T1838"/>
      <c r="U1838"/>
      <c r="V1838"/>
      <c r="W1838"/>
      <c r="X1838"/>
      <c r="Y1838"/>
      <c r="Z1838"/>
      <c r="AA1838"/>
      <c r="AB1838"/>
      <c r="AC1838"/>
      <c r="AD1838"/>
    </row>
    <row r="1839" spans="1:30" s="10" customFormat="1" ht="18.75" customHeight="1">
      <c r="A1839" s="5"/>
      <c r="B1839" s="5"/>
      <c r="C1839" s="18">
        <v>1836</v>
      </c>
      <c r="D1839" s="19" t="s">
        <v>1945</v>
      </c>
      <c r="E1839" s="18" t="s">
        <v>8</v>
      </c>
      <c r="F1839" s="18" t="s">
        <v>8</v>
      </c>
      <c r="G1839" s="24" t="str">
        <f>IF(F1839=F1837,"Do",F1839)</f>
        <v>Do</v>
      </c>
      <c r="H1839" s="32" t="s">
        <v>1947</v>
      </c>
      <c r="I1839" s="117">
        <f>0.445+0.875</f>
        <v>1.32</v>
      </c>
      <c r="J1839" s="11"/>
      <c r="K1839" s="116">
        <v>59.770060000000001</v>
      </c>
      <c r="L1839"/>
      <c r="M1839"/>
      <c r="N1839"/>
      <c r="O1839"/>
      <c r="P1839"/>
      <c r="Q1839"/>
      <c r="R1839"/>
      <c r="S1839"/>
      <c r="T1839"/>
      <c r="U1839"/>
      <c r="V1839"/>
      <c r="W1839"/>
      <c r="X1839"/>
      <c r="Y1839"/>
      <c r="Z1839"/>
      <c r="AA1839"/>
      <c r="AB1839"/>
      <c r="AC1839"/>
      <c r="AD1839"/>
    </row>
    <row r="1840" spans="1:30" s="10" customFormat="1" ht="18.75" customHeight="1">
      <c r="A1840" s="5"/>
      <c r="B1840" s="5"/>
      <c r="C1840" s="18">
        <v>1837</v>
      </c>
      <c r="D1840" s="19" t="s">
        <v>1945</v>
      </c>
      <c r="E1840" s="18" t="s">
        <v>8</v>
      </c>
      <c r="F1840" s="18" t="s">
        <v>8</v>
      </c>
      <c r="G1840" s="24" t="str">
        <f t="shared" si="28"/>
        <v>Do</v>
      </c>
      <c r="H1840" s="32" t="s">
        <v>1948</v>
      </c>
      <c r="I1840" s="117">
        <v>4.95</v>
      </c>
      <c r="J1840" s="11"/>
      <c r="K1840" s="116">
        <v>79.561000000000007</v>
      </c>
      <c r="L1840"/>
      <c r="M1840"/>
      <c r="N1840"/>
      <c r="O1840"/>
      <c r="P1840"/>
      <c r="Q1840"/>
      <c r="R1840"/>
      <c r="S1840"/>
      <c r="T1840"/>
      <c r="U1840"/>
      <c r="V1840"/>
      <c r="W1840"/>
      <c r="X1840"/>
      <c r="Y1840"/>
      <c r="Z1840"/>
      <c r="AA1840"/>
      <c r="AB1840"/>
      <c r="AC1840"/>
      <c r="AD1840"/>
    </row>
    <row r="1841" spans="1:30" s="10" customFormat="1" ht="18.75" customHeight="1">
      <c r="A1841" s="5"/>
      <c r="B1841" s="5"/>
      <c r="C1841" s="18">
        <v>1838</v>
      </c>
      <c r="D1841" s="19" t="s">
        <v>1945</v>
      </c>
      <c r="E1841" s="18" t="s">
        <v>8</v>
      </c>
      <c r="F1841" s="18" t="s">
        <v>8</v>
      </c>
      <c r="G1841" s="24" t="str">
        <f t="shared" si="28"/>
        <v>Do</v>
      </c>
      <c r="H1841" s="32" t="s">
        <v>1949</v>
      </c>
      <c r="I1841" s="117">
        <v>0.64</v>
      </c>
      <c r="J1841" s="11"/>
      <c r="K1841" s="116">
        <v>26.492000000000001</v>
      </c>
      <c r="L1841"/>
      <c r="M1841"/>
      <c r="N1841"/>
      <c r="O1841"/>
      <c r="P1841"/>
      <c r="Q1841"/>
      <c r="R1841"/>
      <c r="S1841"/>
      <c r="T1841"/>
      <c r="U1841"/>
      <c r="V1841"/>
      <c r="W1841"/>
      <c r="X1841"/>
      <c r="Y1841"/>
      <c r="Z1841"/>
      <c r="AA1841"/>
      <c r="AB1841"/>
      <c r="AC1841"/>
      <c r="AD1841"/>
    </row>
    <row r="1842" spans="1:30" s="10" customFormat="1" ht="18.75" customHeight="1">
      <c r="A1842" s="5"/>
      <c r="B1842" s="5"/>
      <c r="C1842" s="18">
        <v>1839</v>
      </c>
      <c r="D1842" s="19" t="s">
        <v>1945</v>
      </c>
      <c r="E1842" s="18" t="s">
        <v>8</v>
      </c>
      <c r="F1842" s="18" t="s">
        <v>8</v>
      </c>
      <c r="G1842" s="24" t="str">
        <f t="shared" si="28"/>
        <v>Do</v>
      </c>
      <c r="H1842" s="32" t="s">
        <v>1950</v>
      </c>
      <c r="I1842" s="117">
        <v>1.6</v>
      </c>
      <c r="J1842" s="11"/>
      <c r="K1842" s="116">
        <v>25.562999999999999</v>
      </c>
      <c r="L1842"/>
      <c r="M1842"/>
      <c r="N1842"/>
      <c r="O1842"/>
      <c r="P1842"/>
      <c r="Q1842"/>
      <c r="R1842"/>
      <c r="S1842"/>
      <c r="T1842"/>
      <c r="U1842"/>
      <c r="V1842"/>
      <c r="W1842"/>
      <c r="X1842"/>
      <c r="Y1842"/>
      <c r="Z1842"/>
      <c r="AA1842"/>
      <c r="AB1842"/>
      <c r="AC1842"/>
      <c r="AD1842"/>
    </row>
    <row r="1843" spans="1:30" s="10" customFormat="1" ht="18.75" customHeight="1">
      <c r="A1843" s="5"/>
      <c r="B1843" s="5"/>
      <c r="C1843" s="18">
        <v>1840</v>
      </c>
      <c r="D1843" s="19" t="s">
        <v>1945</v>
      </c>
      <c r="E1843" s="18" t="s">
        <v>8</v>
      </c>
      <c r="F1843" s="18"/>
      <c r="G1843" s="24"/>
      <c r="H1843" s="125" t="s">
        <v>1876</v>
      </c>
      <c r="I1843" s="117"/>
      <c r="J1843" s="11"/>
      <c r="K1843" s="116">
        <v>8.61</v>
      </c>
      <c r="L1843"/>
      <c r="M1843"/>
      <c r="N1843"/>
      <c r="O1843"/>
      <c r="P1843"/>
      <c r="Q1843"/>
      <c r="R1843"/>
      <c r="S1843"/>
      <c r="T1843"/>
      <c r="U1843"/>
      <c r="V1843"/>
      <c r="W1843"/>
      <c r="X1843"/>
      <c r="Y1843"/>
      <c r="Z1843"/>
      <c r="AA1843"/>
      <c r="AB1843"/>
      <c r="AC1843"/>
      <c r="AD1843"/>
    </row>
    <row r="1844" spans="1:30" s="10" customFormat="1" ht="30" customHeight="1">
      <c r="A1844" s="5"/>
      <c r="B1844" s="5"/>
      <c r="C1844" s="18">
        <v>1841</v>
      </c>
      <c r="D1844" s="19" t="s">
        <v>1945</v>
      </c>
      <c r="E1844" s="18" t="s">
        <v>8</v>
      </c>
      <c r="F1844" s="18" t="s">
        <v>8</v>
      </c>
      <c r="G1844" s="24" t="str">
        <f>IF(F1844=F1842,"Do",F1844)</f>
        <v>Do</v>
      </c>
      <c r="H1844" s="32" t="s">
        <v>1951</v>
      </c>
      <c r="I1844" s="117">
        <v>2.2000000000000002</v>
      </c>
      <c r="J1844" s="11"/>
      <c r="K1844" s="116">
        <v>27.5</v>
      </c>
      <c r="L1844"/>
      <c r="M1844"/>
      <c r="N1844"/>
      <c r="O1844"/>
      <c r="P1844"/>
      <c r="Q1844"/>
      <c r="R1844"/>
      <c r="S1844"/>
      <c r="T1844"/>
      <c r="U1844"/>
      <c r="V1844"/>
      <c r="W1844"/>
      <c r="X1844"/>
      <c r="Y1844"/>
      <c r="Z1844"/>
      <c r="AA1844"/>
      <c r="AB1844"/>
      <c r="AC1844"/>
      <c r="AD1844"/>
    </row>
    <row r="1845" spans="1:30" s="10" customFormat="1" ht="30" customHeight="1">
      <c r="A1845" s="5"/>
      <c r="B1845" s="5"/>
      <c r="C1845" s="18">
        <v>1842</v>
      </c>
      <c r="D1845" s="19" t="s">
        <v>1945</v>
      </c>
      <c r="E1845" s="18" t="s">
        <v>8</v>
      </c>
      <c r="F1845" s="18" t="s">
        <v>8</v>
      </c>
      <c r="G1845" s="24" t="str">
        <f t="shared" si="28"/>
        <v>Do</v>
      </c>
      <c r="H1845" s="32" t="s">
        <v>1952</v>
      </c>
      <c r="I1845" s="117">
        <v>2</v>
      </c>
      <c r="J1845" s="11"/>
      <c r="K1845" s="116">
        <v>25</v>
      </c>
      <c r="L1845"/>
      <c r="M1845"/>
      <c r="N1845"/>
      <c r="O1845"/>
      <c r="P1845"/>
      <c r="Q1845"/>
      <c r="R1845"/>
      <c r="S1845"/>
      <c r="T1845"/>
      <c r="U1845"/>
      <c r="V1845"/>
      <c r="W1845"/>
      <c r="X1845"/>
      <c r="Y1845"/>
      <c r="Z1845"/>
      <c r="AA1845"/>
      <c r="AB1845"/>
      <c r="AC1845"/>
      <c r="AD1845"/>
    </row>
    <row r="1846" spans="1:30" s="10" customFormat="1" ht="30" customHeight="1">
      <c r="A1846" s="5"/>
      <c r="B1846" s="5"/>
      <c r="C1846" s="18">
        <v>1843</v>
      </c>
      <c r="D1846" s="19" t="s">
        <v>1945</v>
      </c>
      <c r="E1846" s="18" t="s">
        <v>8</v>
      </c>
      <c r="F1846" s="18" t="s">
        <v>8</v>
      </c>
      <c r="G1846" s="24" t="str">
        <f t="shared" si="28"/>
        <v>Do</v>
      </c>
      <c r="H1846" s="32" t="s">
        <v>1953</v>
      </c>
      <c r="I1846" s="117">
        <v>1</v>
      </c>
      <c r="J1846" s="11"/>
      <c r="K1846" s="116">
        <v>13.32</v>
      </c>
      <c r="L1846"/>
      <c r="M1846"/>
      <c r="N1846"/>
      <c r="O1846"/>
      <c r="P1846"/>
      <c r="Q1846"/>
      <c r="R1846"/>
      <c r="S1846"/>
      <c r="T1846"/>
      <c r="U1846"/>
      <c r="V1846"/>
      <c r="W1846"/>
      <c r="X1846"/>
      <c r="Y1846"/>
      <c r="Z1846"/>
      <c r="AA1846"/>
      <c r="AB1846"/>
      <c r="AC1846"/>
      <c r="AD1846"/>
    </row>
    <row r="1847" spans="1:30" s="10" customFormat="1" ht="30" customHeight="1">
      <c r="A1847" s="5"/>
      <c r="B1847" s="5"/>
      <c r="C1847" s="18">
        <v>1844</v>
      </c>
      <c r="D1847" s="19" t="s">
        <v>1945</v>
      </c>
      <c r="E1847" s="18" t="s">
        <v>8</v>
      </c>
      <c r="F1847" s="18" t="s">
        <v>8</v>
      </c>
      <c r="G1847" s="24" t="str">
        <f t="shared" si="28"/>
        <v>Do</v>
      </c>
      <c r="H1847" s="32" t="s">
        <v>1954</v>
      </c>
      <c r="I1847" s="117">
        <v>1.8</v>
      </c>
      <c r="J1847" s="11"/>
      <c r="K1847" s="116">
        <v>22.19</v>
      </c>
      <c r="L1847"/>
      <c r="M1847"/>
      <c r="N1847"/>
      <c r="O1847"/>
      <c r="P1847"/>
      <c r="Q1847"/>
      <c r="R1847"/>
      <c r="S1847"/>
      <c r="T1847"/>
      <c r="U1847"/>
      <c r="V1847"/>
      <c r="W1847"/>
      <c r="X1847"/>
      <c r="Y1847"/>
      <c r="Z1847"/>
      <c r="AA1847"/>
      <c r="AB1847"/>
      <c r="AC1847"/>
      <c r="AD1847"/>
    </row>
    <row r="1848" spans="1:30" s="10" customFormat="1" ht="30" customHeight="1">
      <c r="A1848" s="5"/>
      <c r="B1848" s="5"/>
      <c r="C1848" s="18">
        <v>1845</v>
      </c>
      <c r="D1848" s="19" t="s">
        <v>1945</v>
      </c>
      <c r="E1848" s="18" t="s">
        <v>8</v>
      </c>
      <c r="F1848" s="18" t="s">
        <v>8</v>
      </c>
      <c r="G1848" s="24" t="str">
        <f t="shared" si="28"/>
        <v>Do</v>
      </c>
      <c r="H1848" s="32" t="s">
        <v>1955</v>
      </c>
      <c r="I1848" s="117">
        <v>3</v>
      </c>
      <c r="J1848" s="11"/>
      <c r="K1848" s="116">
        <v>24.49</v>
      </c>
      <c r="L1848"/>
      <c r="M1848"/>
      <c r="N1848"/>
      <c r="O1848"/>
      <c r="P1848"/>
      <c r="Q1848"/>
      <c r="R1848"/>
      <c r="S1848"/>
      <c r="T1848"/>
      <c r="U1848"/>
      <c r="V1848"/>
      <c r="W1848"/>
      <c r="X1848"/>
      <c r="Y1848"/>
      <c r="Z1848"/>
      <c r="AA1848"/>
      <c r="AB1848"/>
      <c r="AC1848"/>
      <c r="AD1848"/>
    </row>
    <row r="1849" spans="1:30" s="10" customFormat="1" ht="30" customHeight="1">
      <c r="A1849" s="5"/>
      <c r="B1849" s="5"/>
      <c r="C1849" s="18">
        <v>1846</v>
      </c>
      <c r="D1849" s="19" t="s">
        <v>1945</v>
      </c>
      <c r="E1849" s="18" t="s">
        <v>8</v>
      </c>
      <c r="F1849" s="18" t="s">
        <v>8</v>
      </c>
      <c r="G1849" s="24" t="str">
        <f t="shared" si="28"/>
        <v>Do</v>
      </c>
      <c r="H1849" s="32" t="s">
        <v>1956</v>
      </c>
      <c r="I1849" s="117">
        <v>2.5</v>
      </c>
      <c r="J1849" s="11"/>
      <c r="K1849" s="116">
        <v>31.24</v>
      </c>
      <c r="L1849"/>
      <c r="M1849"/>
      <c r="N1849"/>
      <c r="O1849"/>
      <c r="P1849"/>
      <c r="Q1849"/>
      <c r="R1849"/>
      <c r="S1849"/>
      <c r="T1849"/>
      <c r="U1849"/>
      <c r="V1849"/>
      <c r="W1849"/>
      <c r="X1849"/>
      <c r="Y1849"/>
      <c r="Z1849"/>
      <c r="AA1849"/>
      <c r="AB1849"/>
      <c r="AC1849"/>
      <c r="AD1849"/>
    </row>
    <row r="1850" spans="1:30" s="10" customFormat="1" ht="30" customHeight="1">
      <c r="A1850" s="5"/>
      <c r="B1850" s="5"/>
      <c r="C1850" s="18">
        <v>1847</v>
      </c>
      <c r="D1850" s="19" t="s">
        <v>1945</v>
      </c>
      <c r="E1850" s="18" t="s">
        <v>8</v>
      </c>
      <c r="F1850" s="18" t="s">
        <v>8</v>
      </c>
      <c r="G1850" s="24" t="str">
        <f t="shared" si="28"/>
        <v>Do</v>
      </c>
      <c r="H1850" s="32" t="s">
        <v>1957</v>
      </c>
      <c r="I1850" s="117">
        <v>0.3</v>
      </c>
      <c r="J1850" s="11"/>
      <c r="K1850" s="116">
        <v>4</v>
      </c>
      <c r="L1850"/>
      <c r="M1850"/>
      <c r="N1850"/>
      <c r="O1850"/>
      <c r="P1850"/>
      <c r="Q1850"/>
      <c r="R1850"/>
      <c r="S1850"/>
      <c r="T1850"/>
      <c r="U1850"/>
      <c r="V1850"/>
      <c r="W1850"/>
      <c r="X1850"/>
      <c r="Y1850"/>
      <c r="Z1850"/>
      <c r="AA1850"/>
      <c r="AB1850"/>
      <c r="AC1850"/>
      <c r="AD1850"/>
    </row>
    <row r="1851" spans="1:30" s="10" customFormat="1" ht="30" customHeight="1">
      <c r="A1851" s="5"/>
      <c r="B1851" s="5"/>
      <c r="C1851" s="18">
        <v>1848</v>
      </c>
      <c r="D1851" s="19" t="s">
        <v>1945</v>
      </c>
      <c r="E1851" s="18" t="s">
        <v>8</v>
      </c>
      <c r="F1851" s="18" t="s">
        <v>8</v>
      </c>
      <c r="G1851" s="24" t="str">
        <f t="shared" si="28"/>
        <v>Do</v>
      </c>
      <c r="H1851" s="32" t="s">
        <v>1958</v>
      </c>
      <c r="I1851" s="117">
        <f>2.465-0.5</f>
        <v>1.9649999999999999</v>
      </c>
      <c r="J1851" s="11"/>
      <c r="K1851" s="116">
        <v>17.260000000000002</v>
      </c>
      <c r="L1851"/>
      <c r="M1851"/>
      <c r="N1851"/>
      <c r="O1851"/>
      <c r="P1851"/>
      <c r="Q1851"/>
      <c r="R1851"/>
      <c r="S1851"/>
      <c r="T1851"/>
      <c r="U1851"/>
      <c r="V1851"/>
      <c r="W1851"/>
      <c r="X1851"/>
      <c r="Y1851"/>
      <c r="Z1851"/>
      <c r="AA1851"/>
      <c r="AB1851"/>
      <c r="AC1851"/>
      <c r="AD1851"/>
    </row>
    <row r="1852" spans="1:30" s="10" customFormat="1" ht="30" customHeight="1">
      <c r="A1852" s="5"/>
      <c r="B1852" s="5"/>
      <c r="C1852" s="18">
        <v>1849</v>
      </c>
      <c r="D1852" s="19" t="s">
        <v>1945</v>
      </c>
      <c r="E1852" s="18" t="s">
        <v>8</v>
      </c>
      <c r="F1852" s="18" t="s">
        <v>8</v>
      </c>
      <c r="G1852" s="24" t="str">
        <f t="shared" si="28"/>
        <v>Do</v>
      </c>
      <c r="H1852" s="32" t="s">
        <v>1959</v>
      </c>
      <c r="I1852" s="117">
        <v>2.35</v>
      </c>
      <c r="J1852" s="11"/>
      <c r="K1852" s="116">
        <v>30</v>
      </c>
      <c r="L1852"/>
      <c r="M1852"/>
      <c r="N1852"/>
      <c r="O1852"/>
      <c r="P1852"/>
      <c r="Q1852"/>
      <c r="R1852"/>
      <c r="S1852"/>
      <c r="T1852"/>
      <c r="U1852"/>
      <c r="V1852"/>
      <c r="W1852"/>
      <c r="X1852"/>
      <c r="Y1852"/>
      <c r="Z1852"/>
      <c r="AA1852"/>
      <c r="AB1852"/>
      <c r="AC1852"/>
      <c r="AD1852"/>
    </row>
    <row r="1853" spans="1:30" s="10" customFormat="1" ht="30" customHeight="1">
      <c r="A1853" s="5"/>
      <c r="B1853" s="5"/>
      <c r="C1853" s="18">
        <v>1850</v>
      </c>
      <c r="D1853" s="19" t="s">
        <v>1945</v>
      </c>
      <c r="E1853" s="18" t="s">
        <v>8</v>
      </c>
      <c r="F1853" s="18"/>
      <c r="G1853" s="24"/>
      <c r="H1853" s="118" t="s">
        <v>1778</v>
      </c>
      <c r="I1853" s="117"/>
      <c r="J1853" s="11"/>
      <c r="K1853" s="116">
        <v>5</v>
      </c>
      <c r="L1853"/>
      <c r="M1853"/>
      <c r="N1853"/>
      <c r="O1853"/>
      <c r="P1853"/>
      <c r="Q1853"/>
      <c r="R1853"/>
      <c r="S1853"/>
      <c r="T1853"/>
      <c r="U1853"/>
      <c r="V1853"/>
      <c r="W1853"/>
      <c r="X1853"/>
      <c r="Y1853"/>
      <c r="Z1853"/>
      <c r="AA1853"/>
      <c r="AB1853"/>
      <c r="AC1853"/>
      <c r="AD1853"/>
    </row>
    <row r="1854" spans="1:30" s="10" customFormat="1" ht="30" customHeight="1">
      <c r="A1854" s="5"/>
      <c r="B1854" s="5"/>
      <c r="C1854" s="18">
        <v>1851</v>
      </c>
      <c r="D1854" s="19" t="s">
        <v>1945</v>
      </c>
      <c r="E1854" s="18" t="s">
        <v>8</v>
      </c>
      <c r="F1854" s="18" t="s">
        <v>8</v>
      </c>
      <c r="G1854" s="24" t="str">
        <f>IF(F1854=F1852,"Do",F1854)</f>
        <v>Do</v>
      </c>
      <c r="H1854" s="32" t="s">
        <v>1960</v>
      </c>
      <c r="I1854" s="117">
        <v>1.86</v>
      </c>
      <c r="J1854" s="11"/>
      <c r="K1854" s="116">
        <v>29.16</v>
      </c>
      <c r="L1854"/>
      <c r="M1854"/>
      <c r="N1854"/>
      <c r="O1854"/>
      <c r="P1854"/>
      <c r="Q1854"/>
      <c r="R1854"/>
      <c r="S1854"/>
      <c r="T1854"/>
      <c r="U1854"/>
      <c r="V1854"/>
      <c r="W1854"/>
      <c r="X1854"/>
      <c r="Y1854"/>
      <c r="Z1854"/>
      <c r="AA1854"/>
      <c r="AB1854"/>
      <c r="AC1854"/>
      <c r="AD1854"/>
    </row>
    <row r="1855" spans="1:30" s="10" customFormat="1" ht="30" customHeight="1">
      <c r="A1855" s="5"/>
      <c r="B1855" s="5"/>
      <c r="C1855" s="18">
        <v>1852</v>
      </c>
      <c r="D1855" s="19" t="s">
        <v>1945</v>
      </c>
      <c r="E1855" s="18" t="s">
        <v>8</v>
      </c>
      <c r="F1855" s="18" t="s">
        <v>8</v>
      </c>
      <c r="G1855" s="24" t="str">
        <f t="shared" si="28"/>
        <v>Do</v>
      </c>
      <c r="H1855" s="32" t="s">
        <v>1961</v>
      </c>
      <c r="I1855" s="117">
        <v>1</v>
      </c>
      <c r="J1855" s="11"/>
      <c r="K1855" s="116">
        <v>12.83</v>
      </c>
      <c r="L1855"/>
      <c r="M1855"/>
      <c r="N1855"/>
      <c r="O1855"/>
      <c r="P1855"/>
      <c r="Q1855"/>
      <c r="R1855"/>
      <c r="S1855"/>
      <c r="T1855"/>
      <c r="U1855"/>
      <c r="V1855"/>
      <c r="W1855"/>
      <c r="X1855"/>
      <c r="Y1855"/>
      <c r="Z1855"/>
      <c r="AA1855"/>
      <c r="AB1855"/>
      <c r="AC1855"/>
      <c r="AD1855"/>
    </row>
    <row r="1856" spans="1:30" s="10" customFormat="1" ht="30" customHeight="1">
      <c r="A1856" s="5"/>
      <c r="B1856" s="5"/>
      <c r="C1856" s="18">
        <v>1853</v>
      </c>
      <c r="D1856" s="19" t="s">
        <v>1945</v>
      </c>
      <c r="E1856" s="18" t="s">
        <v>8</v>
      </c>
      <c r="F1856" s="18" t="s">
        <v>8</v>
      </c>
      <c r="G1856" s="24" t="str">
        <f t="shared" si="28"/>
        <v>Do</v>
      </c>
      <c r="H1856" s="32" t="s">
        <v>1962</v>
      </c>
      <c r="I1856" s="117">
        <v>1</v>
      </c>
      <c r="J1856" s="11"/>
      <c r="K1856" s="116">
        <v>12.83</v>
      </c>
      <c r="L1856"/>
      <c r="M1856"/>
      <c r="N1856"/>
      <c r="O1856"/>
      <c r="P1856"/>
      <c r="Q1856"/>
      <c r="R1856"/>
      <c r="S1856"/>
      <c r="T1856"/>
      <c r="U1856"/>
      <c r="V1856"/>
      <c r="W1856"/>
      <c r="X1856"/>
      <c r="Y1856"/>
      <c r="Z1856"/>
      <c r="AA1856"/>
      <c r="AB1856"/>
      <c r="AC1856"/>
      <c r="AD1856"/>
    </row>
    <row r="1857" spans="1:30" s="10" customFormat="1" ht="18.75" customHeight="1">
      <c r="A1857" s="5"/>
      <c r="B1857" s="5"/>
      <c r="C1857" s="18">
        <v>1854</v>
      </c>
      <c r="D1857" s="19" t="s">
        <v>1945</v>
      </c>
      <c r="E1857" s="18" t="s">
        <v>8</v>
      </c>
      <c r="F1857" s="18" t="s">
        <v>8</v>
      </c>
      <c r="G1857" s="24" t="str">
        <f t="shared" si="28"/>
        <v>Do</v>
      </c>
      <c r="H1857" s="32" t="s">
        <v>1963</v>
      </c>
      <c r="I1857" s="117">
        <v>1</v>
      </c>
      <c r="J1857" s="11"/>
      <c r="K1857" s="116">
        <v>11.56</v>
      </c>
      <c r="L1857"/>
      <c r="M1857"/>
      <c r="N1857"/>
      <c r="O1857"/>
      <c r="P1857"/>
      <c r="Q1857"/>
      <c r="R1857"/>
      <c r="S1857"/>
      <c r="T1857"/>
      <c r="U1857"/>
      <c r="V1857"/>
      <c r="W1857"/>
      <c r="X1857"/>
      <c r="Y1857"/>
      <c r="Z1857"/>
      <c r="AA1857"/>
      <c r="AB1857"/>
      <c r="AC1857"/>
      <c r="AD1857"/>
    </row>
    <row r="1858" spans="1:30" s="10" customFormat="1" ht="30" customHeight="1">
      <c r="A1858" s="5"/>
      <c r="B1858" s="5"/>
      <c r="C1858" s="18">
        <v>1855</v>
      </c>
      <c r="D1858" s="19" t="s">
        <v>1945</v>
      </c>
      <c r="E1858" s="18" t="s">
        <v>8</v>
      </c>
      <c r="F1858" s="18" t="s">
        <v>8</v>
      </c>
      <c r="G1858" s="24" t="str">
        <f t="shared" si="28"/>
        <v>Do</v>
      </c>
      <c r="H1858" s="32" t="s">
        <v>1964</v>
      </c>
      <c r="I1858" s="117">
        <v>1.3</v>
      </c>
      <c r="J1858" s="11"/>
      <c r="K1858" s="116">
        <v>15.44</v>
      </c>
      <c r="L1858"/>
      <c r="M1858"/>
      <c r="N1858"/>
      <c r="O1858"/>
      <c r="P1858"/>
      <c r="Q1858"/>
      <c r="R1858"/>
      <c r="S1858"/>
      <c r="T1858"/>
      <c r="U1858"/>
      <c r="V1858"/>
      <c r="W1858"/>
      <c r="X1858"/>
      <c r="Y1858"/>
      <c r="Z1858"/>
      <c r="AA1858"/>
      <c r="AB1858"/>
      <c r="AC1858"/>
      <c r="AD1858"/>
    </row>
    <row r="1859" spans="1:30" s="10" customFormat="1" ht="30" customHeight="1">
      <c r="A1859" s="5"/>
      <c r="B1859" s="5"/>
      <c r="C1859" s="18">
        <v>1856</v>
      </c>
      <c r="D1859" s="19" t="s">
        <v>1945</v>
      </c>
      <c r="E1859" s="18" t="s">
        <v>8</v>
      </c>
      <c r="F1859" s="18" t="s">
        <v>8</v>
      </c>
      <c r="G1859" s="24" t="str">
        <f t="shared" si="28"/>
        <v>Do</v>
      </c>
      <c r="H1859" s="32" t="s">
        <v>1965</v>
      </c>
      <c r="I1859" s="117">
        <v>1.02</v>
      </c>
      <c r="J1859" s="11"/>
      <c r="K1859" s="116">
        <v>13.18</v>
      </c>
      <c r="L1859"/>
      <c r="M1859"/>
      <c r="N1859"/>
      <c r="O1859"/>
      <c r="P1859"/>
      <c r="Q1859"/>
      <c r="R1859"/>
      <c r="S1859"/>
      <c r="T1859"/>
      <c r="U1859"/>
      <c r="V1859"/>
      <c r="W1859"/>
      <c r="X1859"/>
      <c r="Y1859"/>
      <c r="Z1859"/>
      <c r="AA1859"/>
      <c r="AB1859"/>
      <c r="AC1859"/>
      <c r="AD1859"/>
    </row>
    <row r="1860" spans="1:30" s="10" customFormat="1" ht="30" customHeight="1">
      <c r="A1860" s="5"/>
      <c r="B1860" s="5"/>
      <c r="C1860" s="18">
        <v>1857</v>
      </c>
      <c r="D1860" s="19" t="s">
        <v>1945</v>
      </c>
      <c r="E1860" s="18" t="s">
        <v>8</v>
      </c>
      <c r="F1860" s="18"/>
      <c r="G1860" s="24"/>
      <c r="H1860" s="118" t="s">
        <v>1778</v>
      </c>
      <c r="I1860" s="117"/>
      <c r="J1860" s="11"/>
      <c r="K1860" s="116">
        <v>5</v>
      </c>
      <c r="L1860"/>
      <c r="M1860"/>
      <c r="N1860"/>
      <c r="O1860"/>
      <c r="P1860"/>
      <c r="Q1860"/>
      <c r="R1860"/>
      <c r="S1860"/>
      <c r="T1860"/>
      <c r="U1860"/>
      <c r="V1860"/>
      <c r="W1860"/>
      <c r="X1860"/>
      <c r="Y1860"/>
      <c r="Z1860"/>
      <c r="AA1860"/>
      <c r="AB1860"/>
      <c r="AC1860"/>
      <c r="AD1860"/>
    </row>
    <row r="1861" spans="1:30" s="10" customFormat="1" ht="37.5" customHeight="1">
      <c r="A1861" s="5"/>
      <c r="B1861" s="5"/>
      <c r="C1861" s="18">
        <v>1858</v>
      </c>
      <c r="D1861" s="19" t="s">
        <v>1945</v>
      </c>
      <c r="E1861" s="18" t="s">
        <v>8</v>
      </c>
      <c r="F1861" s="18" t="s">
        <v>8</v>
      </c>
      <c r="G1861" s="24" t="str">
        <f>IF(F1861=F1859,"Do",F1861)</f>
        <v>Do</v>
      </c>
      <c r="H1861" s="32" t="s">
        <v>1966</v>
      </c>
      <c r="I1861" s="117">
        <v>1</v>
      </c>
      <c r="J1861" s="11"/>
      <c r="K1861" s="116">
        <v>13.055766999999999</v>
      </c>
      <c r="L1861"/>
      <c r="M1861"/>
      <c r="N1861"/>
      <c r="O1861"/>
      <c r="P1861"/>
      <c r="Q1861"/>
      <c r="R1861"/>
      <c r="S1861"/>
      <c r="T1861"/>
      <c r="U1861"/>
      <c r="V1861"/>
      <c r="W1861"/>
      <c r="X1861"/>
      <c r="Y1861"/>
      <c r="Z1861"/>
      <c r="AA1861"/>
      <c r="AB1861"/>
      <c r="AC1861"/>
      <c r="AD1861"/>
    </row>
    <row r="1862" spans="1:30" s="10" customFormat="1" ht="37.5" customHeight="1">
      <c r="A1862" s="5"/>
      <c r="B1862" s="5"/>
      <c r="C1862" s="18">
        <v>1859</v>
      </c>
      <c r="D1862" s="19" t="s">
        <v>1945</v>
      </c>
      <c r="E1862" s="18" t="s">
        <v>8</v>
      </c>
      <c r="F1862" s="18" t="s">
        <v>8</v>
      </c>
      <c r="G1862" s="24" t="str">
        <f t="shared" si="28"/>
        <v>Do</v>
      </c>
      <c r="H1862" s="32" t="s">
        <v>1967</v>
      </c>
      <c r="I1862" s="117">
        <v>2</v>
      </c>
      <c r="J1862" s="11"/>
      <c r="K1862" s="116">
        <v>25.247319999999998</v>
      </c>
      <c r="L1862"/>
      <c r="M1862"/>
      <c r="N1862"/>
      <c r="O1862"/>
      <c r="P1862"/>
      <c r="Q1862"/>
      <c r="R1862"/>
      <c r="S1862"/>
      <c r="T1862"/>
      <c r="U1862"/>
      <c r="V1862"/>
      <c r="W1862"/>
      <c r="X1862"/>
      <c r="Y1862"/>
      <c r="Z1862"/>
      <c r="AA1862"/>
      <c r="AB1862"/>
      <c r="AC1862"/>
      <c r="AD1862"/>
    </row>
    <row r="1863" spans="1:30" s="10" customFormat="1" ht="37.5" customHeight="1">
      <c r="A1863" s="5"/>
      <c r="B1863" s="5"/>
      <c r="C1863" s="18">
        <v>1860</v>
      </c>
      <c r="D1863" s="19" t="s">
        <v>1945</v>
      </c>
      <c r="E1863" s="18" t="s">
        <v>8</v>
      </c>
      <c r="F1863" s="18" t="s">
        <v>8</v>
      </c>
      <c r="G1863" s="24" t="str">
        <f t="shared" si="28"/>
        <v>Do</v>
      </c>
      <c r="H1863" s="32" t="s">
        <v>1968</v>
      </c>
      <c r="I1863" s="117">
        <v>2</v>
      </c>
      <c r="J1863" s="11"/>
      <c r="K1863" s="116">
        <v>25.838650000000001</v>
      </c>
      <c r="L1863"/>
      <c r="M1863"/>
      <c r="N1863"/>
      <c r="O1863"/>
      <c r="P1863"/>
      <c r="Q1863"/>
      <c r="R1863"/>
      <c r="S1863"/>
      <c r="T1863"/>
      <c r="U1863"/>
      <c r="V1863"/>
      <c r="W1863"/>
      <c r="X1863"/>
      <c r="Y1863"/>
      <c r="Z1863"/>
      <c r="AA1863"/>
      <c r="AB1863"/>
      <c r="AC1863"/>
      <c r="AD1863"/>
    </row>
    <row r="1864" spans="1:30" s="10" customFormat="1" ht="37.5" customHeight="1">
      <c r="A1864" s="5"/>
      <c r="B1864" s="5"/>
      <c r="C1864" s="18">
        <v>1861</v>
      </c>
      <c r="D1864" s="19" t="s">
        <v>1945</v>
      </c>
      <c r="E1864" s="18" t="s">
        <v>8</v>
      </c>
      <c r="F1864" s="18" t="s">
        <v>8</v>
      </c>
      <c r="G1864" s="24" t="str">
        <f t="shared" si="28"/>
        <v>Do</v>
      </c>
      <c r="H1864" s="32" t="s">
        <v>1969</v>
      </c>
      <c r="I1864" s="117">
        <v>2</v>
      </c>
      <c r="J1864" s="11"/>
      <c r="K1864" s="116">
        <v>28.292269999999998</v>
      </c>
      <c r="L1864"/>
      <c r="M1864"/>
      <c r="N1864"/>
      <c r="O1864"/>
      <c r="P1864"/>
      <c r="Q1864"/>
      <c r="R1864"/>
      <c r="S1864"/>
      <c r="T1864"/>
      <c r="U1864"/>
      <c r="V1864"/>
      <c r="W1864"/>
      <c r="X1864"/>
      <c r="Y1864"/>
      <c r="Z1864"/>
      <c r="AA1864"/>
      <c r="AB1864"/>
      <c r="AC1864"/>
      <c r="AD1864"/>
    </row>
    <row r="1865" spans="1:30" s="10" customFormat="1" ht="37.5" customHeight="1">
      <c r="A1865" s="5"/>
      <c r="B1865" s="5"/>
      <c r="C1865" s="18">
        <v>1862</v>
      </c>
      <c r="D1865" s="19" t="s">
        <v>1945</v>
      </c>
      <c r="E1865" s="18" t="s">
        <v>8</v>
      </c>
      <c r="F1865" s="18" t="s">
        <v>8</v>
      </c>
      <c r="G1865" s="24"/>
      <c r="H1865" s="118" t="s">
        <v>1778</v>
      </c>
      <c r="I1865" s="117"/>
      <c r="J1865" s="11"/>
      <c r="K1865" s="116">
        <v>7.56</v>
      </c>
      <c r="L1865"/>
      <c r="M1865"/>
      <c r="N1865"/>
      <c r="O1865"/>
      <c r="P1865"/>
      <c r="Q1865"/>
      <c r="R1865"/>
      <c r="S1865"/>
      <c r="T1865"/>
      <c r="U1865"/>
      <c r="V1865"/>
      <c r="W1865"/>
      <c r="X1865"/>
      <c r="Y1865"/>
      <c r="Z1865"/>
      <c r="AA1865"/>
      <c r="AB1865"/>
      <c r="AC1865"/>
      <c r="AD1865"/>
    </row>
    <row r="1866" spans="1:30" s="10" customFormat="1" ht="30" customHeight="1">
      <c r="A1866" s="5"/>
      <c r="B1866" s="5"/>
      <c r="C1866" s="18">
        <v>1863</v>
      </c>
      <c r="D1866" s="19" t="s">
        <v>63</v>
      </c>
      <c r="E1866" s="69" t="s">
        <v>480</v>
      </c>
      <c r="F1866" s="69" t="s">
        <v>480</v>
      </c>
      <c r="G1866" s="24" t="str">
        <f>IF(F1866=F1864,"Do",F1866)</f>
        <v>Golaghat State Rd Divn</v>
      </c>
      <c r="H1866" s="32" t="s">
        <v>1970</v>
      </c>
      <c r="I1866" s="117">
        <v>1.5</v>
      </c>
      <c r="J1866" s="11"/>
      <c r="K1866" s="116">
        <v>18.881</v>
      </c>
      <c r="L1866"/>
      <c r="M1866"/>
      <c r="N1866"/>
      <c r="O1866"/>
      <c r="P1866"/>
      <c r="Q1866"/>
      <c r="R1866"/>
      <c r="S1866"/>
      <c r="T1866"/>
      <c r="U1866"/>
      <c r="V1866"/>
      <c r="W1866"/>
      <c r="X1866"/>
      <c r="Y1866"/>
      <c r="Z1866"/>
      <c r="AA1866"/>
      <c r="AB1866"/>
      <c r="AC1866"/>
      <c r="AD1866"/>
    </row>
    <row r="1867" spans="1:30" s="10" customFormat="1" ht="18.75" customHeight="1">
      <c r="A1867" s="5"/>
      <c r="B1867" s="5"/>
      <c r="C1867" s="18">
        <v>1864</v>
      </c>
      <c r="D1867" s="19" t="s">
        <v>63</v>
      </c>
      <c r="E1867" s="69" t="s">
        <v>480</v>
      </c>
      <c r="F1867" s="69" t="s">
        <v>480</v>
      </c>
      <c r="G1867" s="24" t="str">
        <f t="shared" si="28"/>
        <v>Do</v>
      </c>
      <c r="H1867" s="32" t="s">
        <v>1971</v>
      </c>
      <c r="I1867" s="117">
        <v>3.46</v>
      </c>
      <c r="J1867" s="11"/>
      <c r="K1867" s="116">
        <v>44.179000000000002</v>
      </c>
      <c r="L1867"/>
      <c r="M1867"/>
      <c r="N1867"/>
      <c r="O1867"/>
      <c r="P1867"/>
      <c r="Q1867"/>
      <c r="R1867"/>
      <c r="S1867"/>
      <c r="T1867"/>
      <c r="U1867"/>
      <c r="V1867"/>
      <c r="W1867"/>
      <c r="X1867"/>
      <c r="Y1867"/>
      <c r="Z1867"/>
      <c r="AA1867"/>
      <c r="AB1867"/>
      <c r="AC1867"/>
      <c r="AD1867"/>
    </row>
    <row r="1868" spans="1:30" s="10" customFormat="1" ht="18.75" customHeight="1">
      <c r="A1868" s="5"/>
      <c r="B1868" s="5"/>
      <c r="C1868" s="18">
        <v>1865</v>
      </c>
      <c r="D1868" s="19" t="s">
        <v>63</v>
      </c>
      <c r="E1868" s="69" t="s">
        <v>480</v>
      </c>
      <c r="F1868" s="69" t="s">
        <v>480</v>
      </c>
      <c r="G1868" s="24" t="str">
        <f t="shared" si="28"/>
        <v>Do</v>
      </c>
      <c r="H1868" s="32" t="s">
        <v>1972</v>
      </c>
      <c r="I1868" s="117">
        <v>2.1800000000000002</v>
      </c>
      <c r="J1868" s="11"/>
      <c r="K1868" s="116">
        <v>34.055999999999997</v>
      </c>
      <c r="L1868"/>
      <c r="M1868"/>
      <c r="N1868"/>
      <c r="O1868"/>
      <c r="P1868"/>
      <c r="Q1868"/>
      <c r="R1868"/>
      <c r="S1868"/>
      <c r="T1868"/>
      <c r="U1868"/>
      <c r="V1868"/>
      <c r="W1868"/>
      <c r="X1868"/>
      <c r="Y1868"/>
      <c r="Z1868"/>
      <c r="AA1868"/>
      <c r="AB1868"/>
      <c r="AC1868"/>
      <c r="AD1868"/>
    </row>
    <row r="1869" spans="1:30" s="10" customFormat="1" ht="30" customHeight="1">
      <c r="A1869" s="5"/>
      <c r="B1869" s="5"/>
      <c r="C1869" s="18">
        <v>1866</v>
      </c>
      <c r="D1869" s="19" t="s">
        <v>63</v>
      </c>
      <c r="E1869" s="69" t="s">
        <v>480</v>
      </c>
      <c r="F1869" s="69" t="s">
        <v>480</v>
      </c>
      <c r="G1869" s="24" t="str">
        <f t="shared" si="28"/>
        <v>Do</v>
      </c>
      <c r="H1869" s="32" t="s">
        <v>1973</v>
      </c>
      <c r="I1869" s="117">
        <v>1.21</v>
      </c>
      <c r="J1869" s="11"/>
      <c r="K1869" s="116">
        <v>26.062000000000001</v>
      </c>
      <c r="L1869"/>
      <c r="M1869"/>
      <c r="N1869"/>
      <c r="O1869"/>
      <c r="P1869"/>
      <c r="Q1869"/>
      <c r="R1869"/>
      <c r="S1869"/>
      <c r="T1869"/>
      <c r="U1869"/>
      <c r="V1869"/>
      <c r="W1869"/>
      <c r="X1869"/>
      <c r="Y1869"/>
      <c r="Z1869"/>
      <c r="AA1869"/>
      <c r="AB1869"/>
      <c r="AC1869"/>
      <c r="AD1869"/>
    </row>
    <row r="1870" spans="1:30" s="10" customFormat="1" ht="18.75" customHeight="1">
      <c r="A1870" s="5"/>
      <c r="B1870" s="5"/>
      <c r="C1870" s="18">
        <v>1867</v>
      </c>
      <c r="D1870" s="19" t="s">
        <v>63</v>
      </c>
      <c r="E1870" s="69" t="s">
        <v>480</v>
      </c>
      <c r="F1870" s="69" t="s">
        <v>480</v>
      </c>
      <c r="G1870" s="24" t="str">
        <f t="shared" si="28"/>
        <v>Do</v>
      </c>
      <c r="H1870" s="32" t="s">
        <v>1974</v>
      </c>
      <c r="I1870" s="117">
        <v>1.2</v>
      </c>
      <c r="J1870" s="11"/>
      <c r="K1870" s="116">
        <v>38.976999999999997</v>
      </c>
      <c r="L1870"/>
      <c r="M1870"/>
      <c r="N1870"/>
      <c r="O1870"/>
      <c r="P1870"/>
      <c r="Q1870"/>
      <c r="R1870"/>
      <c r="S1870"/>
      <c r="T1870"/>
      <c r="U1870"/>
      <c r="V1870"/>
      <c r="W1870"/>
      <c r="X1870"/>
      <c r="Y1870"/>
      <c r="Z1870"/>
      <c r="AA1870"/>
      <c r="AB1870"/>
      <c r="AC1870"/>
      <c r="AD1870"/>
    </row>
    <row r="1871" spans="1:30" s="10" customFormat="1" ht="30" customHeight="1">
      <c r="A1871" s="5"/>
      <c r="B1871" s="5"/>
      <c r="C1871" s="18">
        <v>1868</v>
      </c>
      <c r="D1871" s="19" t="s">
        <v>63</v>
      </c>
      <c r="E1871" s="69" t="s">
        <v>480</v>
      </c>
      <c r="F1871" s="69" t="s">
        <v>480</v>
      </c>
      <c r="G1871" s="24" t="str">
        <f t="shared" si="28"/>
        <v>Do</v>
      </c>
      <c r="H1871" s="32" t="s">
        <v>1975</v>
      </c>
      <c r="I1871" s="117">
        <v>2.2000000000000002</v>
      </c>
      <c r="J1871" s="11"/>
      <c r="K1871" s="116">
        <v>27.844999999999999</v>
      </c>
      <c r="L1871"/>
      <c r="M1871"/>
      <c r="N1871"/>
      <c r="O1871"/>
      <c r="P1871"/>
      <c r="Q1871"/>
      <c r="R1871"/>
      <c r="S1871"/>
      <c r="T1871"/>
      <c r="U1871"/>
      <c r="V1871"/>
      <c r="W1871"/>
      <c r="X1871"/>
      <c r="Y1871"/>
      <c r="Z1871"/>
      <c r="AA1871"/>
      <c r="AB1871"/>
      <c r="AC1871"/>
      <c r="AD1871"/>
    </row>
    <row r="1872" spans="1:30" s="10" customFormat="1" ht="30" customHeight="1">
      <c r="A1872" s="5"/>
      <c r="B1872" s="5"/>
      <c r="C1872" s="18">
        <v>1869</v>
      </c>
      <c r="D1872" s="19" t="s">
        <v>63</v>
      </c>
      <c r="E1872" s="69" t="s">
        <v>480</v>
      </c>
      <c r="F1872" s="69"/>
      <c r="G1872" s="24"/>
      <c r="H1872" s="118" t="s">
        <v>1778</v>
      </c>
      <c r="I1872" s="117"/>
      <c r="J1872" s="11"/>
      <c r="K1872" s="116">
        <v>10</v>
      </c>
      <c r="L1872"/>
      <c r="M1872"/>
      <c r="N1872"/>
      <c r="O1872"/>
      <c r="P1872"/>
      <c r="Q1872"/>
      <c r="R1872"/>
      <c r="S1872"/>
      <c r="T1872"/>
      <c r="U1872"/>
      <c r="V1872"/>
      <c r="W1872"/>
      <c r="X1872"/>
      <c r="Y1872"/>
      <c r="Z1872"/>
      <c r="AA1872"/>
      <c r="AB1872"/>
      <c r="AC1872"/>
      <c r="AD1872"/>
    </row>
    <row r="1873" spans="1:30" s="10" customFormat="1" ht="30" customHeight="1">
      <c r="A1873" s="5"/>
      <c r="B1873" s="5"/>
      <c r="C1873" s="18">
        <v>1870</v>
      </c>
      <c r="D1873" s="19" t="s">
        <v>63</v>
      </c>
      <c r="E1873" s="65" t="s">
        <v>489</v>
      </c>
      <c r="F1873" s="65" t="s">
        <v>489</v>
      </c>
      <c r="G1873" s="24" t="str">
        <f>IF(F1873=F1871,"Do",F1873)</f>
        <v>Golaghat Rural Rd Divn</v>
      </c>
      <c r="H1873" s="113" t="s">
        <v>1976</v>
      </c>
      <c r="I1873" s="140">
        <v>7.5</v>
      </c>
      <c r="J1873" s="11"/>
      <c r="K1873" s="116">
        <v>23.39</v>
      </c>
      <c r="L1873"/>
      <c r="M1873"/>
      <c r="N1873"/>
      <c r="O1873"/>
      <c r="P1873"/>
      <c r="Q1873"/>
      <c r="R1873"/>
      <c r="S1873"/>
      <c r="T1873"/>
      <c r="U1873"/>
      <c r="V1873"/>
      <c r="W1873"/>
      <c r="X1873"/>
      <c r="Y1873"/>
      <c r="Z1873"/>
      <c r="AA1873"/>
      <c r="AB1873"/>
      <c r="AC1873"/>
      <c r="AD1873"/>
    </row>
    <row r="1874" spans="1:30" s="10" customFormat="1" ht="18.75" customHeight="1">
      <c r="A1874" s="5"/>
      <c r="B1874" s="5"/>
      <c r="C1874" s="18">
        <v>1871</v>
      </c>
      <c r="D1874" s="19" t="s">
        <v>63</v>
      </c>
      <c r="E1874" s="65" t="s">
        <v>489</v>
      </c>
      <c r="F1874" s="65" t="s">
        <v>489</v>
      </c>
      <c r="G1874" s="24" t="str">
        <f t="shared" si="28"/>
        <v>Do</v>
      </c>
      <c r="H1874" s="113" t="s">
        <v>1977</v>
      </c>
      <c r="I1874" s="140">
        <v>2.37</v>
      </c>
      <c r="J1874" s="11"/>
      <c r="K1874" s="116">
        <v>23.75</v>
      </c>
      <c r="L1874"/>
      <c r="M1874"/>
      <c r="N1874"/>
      <c r="O1874"/>
      <c r="P1874"/>
      <c r="Q1874"/>
      <c r="R1874"/>
      <c r="S1874"/>
      <c r="T1874"/>
      <c r="U1874"/>
      <c r="V1874"/>
      <c r="W1874"/>
      <c r="X1874"/>
      <c r="Y1874"/>
      <c r="Z1874"/>
      <c r="AA1874"/>
      <c r="AB1874"/>
      <c r="AC1874"/>
      <c r="AD1874"/>
    </row>
    <row r="1875" spans="1:30" s="10" customFormat="1" ht="18.75" customHeight="1">
      <c r="A1875" s="5"/>
      <c r="B1875" s="5"/>
      <c r="C1875" s="18">
        <v>1872</v>
      </c>
      <c r="D1875" s="19" t="s">
        <v>63</v>
      </c>
      <c r="E1875" s="65" t="s">
        <v>489</v>
      </c>
      <c r="F1875" s="65" t="s">
        <v>489</v>
      </c>
      <c r="G1875" s="24" t="str">
        <f t="shared" si="28"/>
        <v>Do</v>
      </c>
      <c r="H1875" s="113" t="s">
        <v>1978</v>
      </c>
      <c r="I1875" s="140">
        <v>7</v>
      </c>
      <c r="J1875" s="11"/>
      <c r="K1875" s="116">
        <v>33.24</v>
      </c>
      <c r="L1875"/>
      <c r="M1875"/>
      <c r="N1875"/>
      <c r="O1875"/>
      <c r="P1875"/>
      <c r="Q1875"/>
      <c r="R1875"/>
      <c r="S1875"/>
      <c r="T1875"/>
      <c r="U1875"/>
      <c r="V1875"/>
      <c r="W1875"/>
      <c r="X1875"/>
      <c r="Y1875"/>
      <c r="Z1875"/>
      <c r="AA1875"/>
      <c r="AB1875"/>
      <c r="AC1875"/>
      <c r="AD1875"/>
    </row>
    <row r="1876" spans="1:30" s="10" customFormat="1" ht="18.75" customHeight="1">
      <c r="A1876" s="5"/>
      <c r="B1876" s="5"/>
      <c r="C1876" s="18">
        <v>1873</v>
      </c>
      <c r="D1876" s="19" t="s">
        <v>63</v>
      </c>
      <c r="E1876" s="65" t="s">
        <v>489</v>
      </c>
      <c r="F1876" s="65" t="s">
        <v>489</v>
      </c>
      <c r="G1876" s="24" t="str">
        <f t="shared" si="28"/>
        <v>Do</v>
      </c>
      <c r="H1876" s="113" t="s">
        <v>1979</v>
      </c>
      <c r="I1876" s="140">
        <v>7</v>
      </c>
      <c r="J1876" s="11"/>
      <c r="K1876" s="116">
        <v>43.42</v>
      </c>
      <c r="L1876"/>
      <c r="M1876"/>
      <c r="N1876"/>
      <c r="O1876"/>
      <c r="P1876"/>
      <c r="Q1876"/>
      <c r="R1876"/>
      <c r="S1876"/>
      <c r="T1876"/>
      <c r="U1876"/>
      <c r="V1876"/>
      <c r="W1876"/>
      <c r="X1876"/>
      <c r="Y1876"/>
      <c r="Z1876"/>
      <c r="AA1876"/>
      <c r="AB1876"/>
      <c r="AC1876"/>
      <c r="AD1876"/>
    </row>
    <row r="1877" spans="1:30" s="10" customFormat="1" ht="18.75" customHeight="1">
      <c r="A1877" s="5"/>
      <c r="B1877" s="5"/>
      <c r="C1877" s="18">
        <v>1874</v>
      </c>
      <c r="D1877" s="19" t="s">
        <v>63</v>
      </c>
      <c r="E1877" s="65" t="s">
        <v>489</v>
      </c>
      <c r="F1877" s="65" t="s">
        <v>489</v>
      </c>
      <c r="G1877" s="24" t="str">
        <f t="shared" si="28"/>
        <v>Do</v>
      </c>
      <c r="H1877" s="113" t="s">
        <v>1980</v>
      </c>
      <c r="I1877" s="140">
        <v>10</v>
      </c>
      <c r="J1877" s="11"/>
      <c r="K1877" s="116">
        <v>44.16</v>
      </c>
      <c r="L1877"/>
      <c r="M1877"/>
      <c r="N1877"/>
      <c r="O1877"/>
      <c r="P1877"/>
      <c r="Q1877"/>
      <c r="R1877"/>
      <c r="S1877"/>
      <c r="T1877"/>
      <c r="U1877"/>
      <c r="V1877"/>
      <c r="W1877"/>
      <c r="X1877"/>
      <c r="Y1877"/>
      <c r="Z1877"/>
      <c r="AA1877"/>
      <c r="AB1877"/>
      <c r="AC1877"/>
      <c r="AD1877"/>
    </row>
    <row r="1878" spans="1:30" s="10" customFormat="1" ht="18.75" customHeight="1">
      <c r="A1878" s="5"/>
      <c r="B1878" s="5"/>
      <c r="C1878" s="18">
        <v>1875</v>
      </c>
      <c r="D1878" s="19" t="s">
        <v>63</v>
      </c>
      <c r="E1878" s="65" t="s">
        <v>489</v>
      </c>
      <c r="F1878" s="65" t="s">
        <v>489</v>
      </c>
      <c r="G1878" s="24" t="str">
        <f t="shared" si="28"/>
        <v>Do</v>
      </c>
      <c r="H1878" s="113" t="s">
        <v>1981</v>
      </c>
      <c r="I1878" s="82">
        <v>6</v>
      </c>
      <c r="J1878" s="11"/>
      <c r="K1878" s="116">
        <v>22.02</v>
      </c>
      <c r="L1878"/>
      <c r="M1878"/>
      <c r="N1878"/>
      <c r="O1878"/>
      <c r="P1878"/>
      <c r="Q1878"/>
      <c r="R1878"/>
      <c r="S1878"/>
      <c r="T1878"/>
      <c r="U1878"/>
      <c r="V1878"/>
      <c r="W1878"/>
      <c r="X1878"/>
      <c r="Y1878"/>
      <c r="Z1878"/>
      <c r="AA1878"/>
      <c r="AB1878"/>
      <c r="AC1878"/>
      <c r="AD1878"/>
    </row>
    <row r="1879" spans="1:30" s="10" customFormat="1" ht="18.75" customHeight="1">
      <c r="A1879" s="5"/>
      <c r="B1879" s="5"/>
      <c r="C1879" s="18">
        <v>1876</v>
      </c>
      <c r="D1879" s="19" t="s">
        <v>63</v>
      </c>
      <c r="E1879" s="65" t="s">
        <v>489</v>
      </c>
      <c r="F1879" s="65" t="s">
        <v>489</v>
      </c>
      <c r="G1879" s="24"/>
      <c r="H1879" s="118" t="s">
        <v>1778</v>
      </c>
      <c r="I1879" s="82"/>
      <c r="J1879" s="11"/>
      <c r="K1879" s="116">
        <v>10.02</v>
      </c>
      <c r="L1879"/>
      <c r="M1879"/>
      <c r="N1879"/>
      <c r="O1879"/>
      <c r="P1879"/>
      <c r="Q1879"/>
      <c r="R1879"/>
      <c r="S1879"/>
      <c r="T1879"/>
      <c r="U1879"/>
      <c r="V1879"/>
      <c r="W1879"/>
      <c r="X1879"/>
      <c r="Y1879"/>
      <c r="Z1879"/>
      <c r="AA1879"/>
      <c r="AB1879"/>
      <c r="AC1879"/>
      <c r="AD1879"/>
    </row>
    <row r="1880" spans="1:30" s="10" customFormat="1" ht="18.75" customHeight="1">
      <c r="A1880" s="5"/>
      <c r="B1880" s="5"/>
      <c r="C1880" s="18">
        <v>1877</v>
      </c>
      <c r="D1880" s="19" t="s">
        <v>63</v>
      </c>
      <c r="E1880" s="65" t="s">
        <v>489</v>
      </c>
      <c r="F1880" s="65" t="s">
        <v>489</v>
      </c>
      <c r="G1880" s="24" t="str">
        <f>IF(F1880=F1878,"Do",F1880)</f>
        <v>Do</v>
      </c>
      <c r="H1880" s="32" t="s">
        <v>1982</v>
      </c>
      <c r="I1880" s="82">
        <v>0.48</v>
      </c>
      <c r="J1880" s="11"/>
      <c r="K1880" s="116">
        <v>5.6559999999999997</v>
      </c>
      <c r="L1880"/>
      <c r="M1880"/>
      <c r="N1880"/>
      <c r="O1880"/>
      <c r="P1880"/>
      <c r="Q1880"/>
      <c r="R1880"/>
      <c r="S1880"/>
      <c r="T1880"/>
      <c r="U1880"/>
      <c r="V1880"/>
      <c r="W1880"/>
      <c r="X1880"/>
      <c r="Y1880"/>
      <c r="Z1880"/>
      <c r="AA1880"/>
      <c r="AB1880"/>
      <c r="AC1880"/>
      <c r="AD1880"/>
    </row>
    <row r="1881" spans="1:30" s="10" customFormat="1" ht="18.75" customHeight="1">
      <c r="A1881" s="5"/>
      <c r="B1881" s="5"/>
      <c r="C1881" s="18">
        <v>1878</v>
      </c>
      <c r="D1881" s="19" t="s">
        <v>63</v>
      </c>
      <c r="E1881" s="65" t="s">
        <v>489</v>
      </c>
      <c r="F1881" s="65" t="s">
        <v>489</v>
      </c>
      <c r="G1881" s="24" t="str">
        <f t="shared" si="28"/>
        <v>Do</v>
      </c>
      <c r="H1881" s="32" t="s">
        <v>1983</v>
      </c>
      <c r="I1881" s="117"/>
      <c r="J1881" s="11"/>
      <c r="K1881" s="116">
        <v>3.347</v>
      </c>
      <c r="L1881"/>
      <c r="M1881"/>
      <c r="N1881"/>
      <c r="O1881"/>
      <c r="P1881"/>
      <c r="Q1881"/>
      <c r="R1881"/>
      <c r="S1881"/>
      <c r="T1881"/>
      <c r="U1881"/>
      <c r="V1881"/>
      <c r="W1881"/>
      <c r="X1881"/>
      <c r="Y1881"/>
      <c r="Z1881"/>
      <c r="AA1881"/>
      <c r="AB1881"/>
      <c r="AC1881"/>
      <c r="AD1881"/>
    </row>
    <row r="1882" spans="1:30" s="10" customFormat="1" ht="18.75" customHeight="1">
      <c r="A1882" s="5"/>
      <c r="B1882" s="5"/>
      <c r="C1882" s="18">
        <v>1879</v>
      </c>
      <c r="D1882" s="19" t="s">
        <v>63</v>
      </c>
      <c r="E1882" s="65" t="s">
        <v>489</v>
      </c>
      <c r="F1882" s="65" t="s">
        <v>489</v>
      </c>
      <c r="G1882" s="24" t="str">
        <f t="shared" si="28"/>
        <v>Do</v>
      </c>
      <c r="H1882" s="32" t="s">
        <v>1984</v>
      </c>
      <c r="I1882" s="82">
        <v>2.165</v>
      </c>
      <c r="J1882" s="11"/>
      <c r="K1882" s="116">
        <v>133.49600000000001</v>
      </c>
      <c r="L1882"/>
      <c r="M1882"/>
      <c r="N1882"/>
      <c r="O1882"/>
      <c r="P1882"/>
      <c r="Q1882"/>
      <c r="R1882"/>
      <c r="S1882"/>
      <c r="T1882"/>
      <c r="U1882"/>
      <c r="V1882"/>
      <c r="W1882"/>
      <c r="X1882"/>
      <c r="Y1882"/>
      <c r="Z1882"/>
      <c r="AA1882"/>
      <c r="AB1882"/>
      <c r="AC1882"/>
      <c r="AD1882"/>
    </row>
    <row r="1883" spans="1:30" s="10" customFormat="1" ht="18.75" customHeight="1">
      <c r="A1883" s="5"/>
      <c r="B1883" s="5"/>
      <c r="C1883" s="18">
        <v>1880</v>
      </c>
      <c r="D1883" s="19" t="s">
        <v>63</v>
      </c>
      <c r="E1883" s="65" t="s">
        <v>489</v>
      </c>
      <c r="F1883" s="65" t="s">
        <v>489</v>
      </c>
      <c r="G1883" s="24"/>
      <c r="H1883" s="118" t="s">
        <v>1778</v>
      </c>
      <c r="I1883" s="82"/>
      <c r="J1883" s="11"/>
      <c r="K1883" s="116">
        <v>7.5</v>
      </c>
      <c r="L1883"/>
      <c r="M1883"/>
      <c r="N1883"/>
      <c r="O1883"/>
      <c r="P1883"/>
      <c r="Q1883"/>
      <c r="R1883"/>
      <c r="S1883"/>
      <c r="T1883"/>
      <c r="U1883"/>
      <c r="V1883"/>
      <c r="W1883"/>
      <c r="X1883"/>
      <c r="Y1883"/>
      <c r="Z1883"/>
      <c r="AA1883"/>
      <c r="AB1883"/>
      <c r="AC1883"/>
      <c r="AD1883"/>
    </row>
    <row r="1884" spans="1:30" s="10" customFormat="1" ht="18.75" customHeight="1">
      <c r="A1884" s="5"/>
      <c r="B1884" s="5"/>
      <c r="C1884" s="18">
        <v>1881</v>
      </c>
      <c r="D1884" s="19" t="s">
        <v>63</v>
      </c>
      <c r="E1884" s="65" t="s">
        <v>489</v>
      </c>
      <c r="F1884" s="65" t="s">
        <v>489</v>
      </c>
      <c r="G1884" s="24" t="str">
        <f>IF(F1884=F1882,"Do",F1884)</f>
        <v>Do</v>
      </c>
      <c r="H1884" s="32" t="s">
        <v>1985</v>
      </c>
      <c r="I1884" s="140">
        <v>12</v>
      </c>
      <c r="J1884" s="11"/>
      <c r="K1884" s="116">
        <v>57</v>
      </c>
      <c r="L1884"/>
      <c r="M1884"/>
      <c r="N1884"/>
      <c r="O1884"/>
      <c r="P1884"/>
      <c r="Q1884"/>
      <c r="R1884"/>
      <c r="S1884"/>
      <c r="T1884"/>
      <c r="U1884"/>
      <c r="V1884"/>
      <c r="W1884"/>
      <c r="X1884"/>
      <c r="Y1884"/>
      <c r="Z1884"/>
      <c r="AA1884"/>
      <c r="AB1884"/>
      <c r="AC1884"/>
      <c r="AD1884"/>
    </row>
    <row r="1885" spans="1:30" s="10" customFormat="1" ht="30" customHeight="1">
      <c r="A1885" s="5"/>
      <c r="B1885" s="5"/>
      <c r="C1885" s="18">
        <v>1882</v>
      </c>
      <c r="D1885" s="19" t="s">
        <v>1303</v>
      </c>
      <c r="E1885" s="65" t="s">
        <v>1304</v>
      </c>
      <c r="F1885" s="65" t="s">
        <v>1304</v>
      </c>
      <c r="G1885" s="24" t="str">
        <f t="shared" si="28"/>
        <v>Hailakandi Rural Rd Divn</v>
      </c>
      <c r="H1885" s="32" t="s">
        <v>1986</v>
      </c>
      <c r="I1885" s="117">
        <v>2.2000000000000002</v>
      </c>
      <c r="J1885" s="11"/>
      <c r="K1885" s="116">
        <v>16.61</v>
      </c>
      <c r="L1885"/>
      <c r="M1885"/>
      <c r="N1885"/>
      <c r="O1885"/>
      <c r="P1885"/>
      <c r="Q1885"/>
      <c r="R1885"/>
      <c r="S1885"/>
      <c r="T1885"/>
      <c r="U1885"/>
      <c r="V1885"/>
      <c r="W1885"/>
      <c r="X1885"/>
      <c r="Y1885"/>
      <c r="Z1885"/>
      <c r="AA1885"/>
      <c r="AB1885"/>
      <c r="AC1885"/>
      <c r="AD1885"/>
    </row>
    <row r="1886" spans="1:30" s="10" customFormat="1" ht="18.75" customHeight="1">
      <c r="A1886" s="5"/>
      <c r="B1886" s="5"/>
      <c r="C1886" s="18">
        <v>1883</v>
      </c>
      <c r="D1886" s="19" t="s">
        <v>1303</v>
      </c>
      <c r="E1886" s="65" t="s">
        <v>1304</v>
      </c>
      <c r="F1886" s="65" t="s">
        <v>1304</v>
      </c>
      <c r="G1886" s="24" t="str">
        <f t="shared" si="28"/>
        <v>Do</v>
      </c>
      <c r="H1886" s="32" t="s">
        <v>1987</v>
      </c>
      <c r="I1886" s="117">
        <v>1.2</v>
      </c>
      <c r="J1886" s="11"/>
      <c r="K1886" s="116">
        <v>9.9</v>
      </c>
      <c r="L1886"/>
      <c r="M1886"/>
      <c r="N1886"/>
      <c r="O1886"/>
      <c r="P1886"/>
      <c r="Q1886"/>
      <c r="R1886"/>
      <c r="S1886"/>
      <c r="T1886"/>
      <c r="U1886"/>
      <c r="V1886"/>
      <c r="W1886"/>
      <c r="X1886"/>
      <c r="Y1886"/>
      <c r="Z1886"/>
      <c r="AA1886"/>
      <c r="AB1886"/>
      <c r="AC1886"/>
      <c r="AD1886"/>
    </row>
    <row r="1887" spans="1:30" s="10" customFormat="1" ht="18.75" customHeight="1">
      <c r="A1887" s="5"/>
      <c r="B1887" s="5"/>
      <c r="C1887" s="18">
        <v>1884</v>
      </c>
      <c r="D1887" s="19" t="s">
        <v>1303</v>
      </c>
      <c r="E1887" s="65" t="s">
        <v>1304</v>
      </c>
      <c r="F1887" s="65" t="s">
        <v>1304</v>
      </c>
      <c r="G1887" s="24" t="str">
        <f t="shared" si="28"/>
        <v>Do</v>
      </c>
      <c r="H1887" s="32" t="s">
        <v>1988</v>
      </c>
      <c r="I1887" s="117">
        <v>2.2999999999999998</v>
      </c>
      <c r="J1887" s="11"/>
      <c r="K1887" s="116">
        <v>22.25</v>
      </c>
      <c r="L1887"/>
      <c r="M1887"/>
      <c r="N1887"/>
      <c r="O1887"/>
      <c r="P1887"/>
      <c r="Q1887"/>
      <c r="R1887"/>
      <c r="S1887"/>
      <c r="T1887"/>
      <c r="U1887"/>
      <c r="V1887"/>
      <c r="W1887"/>
      <c r="X1887"/>
      <c r="Y1887"/>
      <c r="Z1887"/>
      <c r="AA1887"/>
      <c r="AB1887"/>
      <c r="AC1887"/>
      <c r="AD1887"/>
    </row>
    <row r="1888" spans="1:30" s="10" customFormat="1" ht="18.75" customHeight="1">
      <c r="A1888" s="5"/>
      <c r="B1888" s="5"/>
      <c r="C1888" s="18">
        <v>1885</v>
      </c>
      <c r="D1888" s="19" t="s">
        <v>1303</v>
      </c>
      <c r="E1888" s="65" t="s">
        <v>1304</v>
      </c>
      <c r="F1888" s="65" t="s">
        <v>1304</v>
      </c>
      <c r="G1888" s="24" t="str">
        <f t="shared" ref="G1888:G1958" si="29">IF(F1888=F1887,"Do",F1888)</f>
        <v>Do</v>
      </c>
      <c r="H1888" s="32" t="s">
        <v>1989</v>
      </c>
      <c r="I1888" s="117">
        <v>2.87</v>
      </c>
      <c r="J1888" s="11"/>
      <c r="K1888" s="116">
        <v>33.369999999999997</v>
      </c>
      <c r="L1888"/>
      <c r="M1888"/>
      <c r="N1888"/>
      <c r="O1888"/>
      <c r="P1888"/>
      <c r="Q1888"/>
      <c r="R1888"/>
      <c r="S1888"/>
      <c r="T1888"/>
      <c r="U1888"/>
      <c r="V1888"/>
      <c r="W1888"/>
      <c r="X1888"/>
      <c r="Y1888"/>
      <c r="Z1888"/>
      <c r="AA1888"/>
      <c r="AB1888"/>
      <c r="AC1888"/>
      <c r="AD1888"/>
    </row>
    <row r="1889" spans="1:30" s="10" customFormat="1" ht="30" customHeight="1">
      <c r="A1889" s="5"/>
      <c r="B1889" s="5"/>
      <c r="C1889" s="18">
        <v>1886</v>
      </c>
      <c r="D1889" s="19" t="s">
        <v>1303</v>
      </c>
      <c r="E1889" s="65" t="s">
        <v>1304</v>
      </c>
      <c r="F1889" s="65" t="s">
        <v>1304</v>
      </c>
      <c r="G1889" s="24" t="str">
        <f t="shared" si="29"/>
        <v>Do</v>
      </c>
      <c r="H1889" s="32" t="s">
        <v>1990</v>
      </c>
      <c r="I1889" s="117">
        <v>3.7730000000000001</v>
      </c>
      <c r="J1889" s="11"/>
      <c r="K1889" s="116">
        <v>32.119999999999997</v>
      </c>
      <c r="L1889"/>
      <c r="M1889"/>
      <c r="N1889"/>
      <c r="O1889"/>
      <c r="P1889"/>
      <c r="Q1889"/>
      <c r="R1889"/>
      <c r="S1889"/>
      <c r="T1889"/>
      <c r="U1889"/>
      <c r="V1889"/>
      <c r="W1889"/>
      <c r="X1889"/>
      <c r="Y1889"/>
      <c r="Z1889"/>
      <c r="AA1889"/>
      <c r="AB1889"/>
      <c r="AC1889"/>
      <c r="AD1889"/>
    </row>
    <row r="1890" spans="1:30" s="10" customFormat="1" ht="18.75" customHeight="1">
      <c r="A1890" s="5"/>
      <c r="B1890" s="5"/>
      <c r="C1890" s="18">
        <v>1887</v>
      </c>
      <c r="D1890" s="19" t="s">
        <v>1303</v>
      </c>
      <c r="E1890" s="65" t="s">
        <v>1304</v>
      </c>
      <c r="F1890" s="65" t="s">
        <v>1304</v>
      </c>
      <c r="G1890" s="24" t="str">
        <f t="shared" si="29"/>
        <v>Do</v>
      </c>
      <c r="H1890" s="32" t="s">
        <v>1991</v>
      </c>
      <c r="I1890" s="117">
        <v>3</v>
      </c>
      <c r="J1890" s="11"/>
      <c r="K1890" s="116">
        <v>34.15</v>
      </c>
      <c r="L1890"/>
      <c r="M1890"/>
      <c r="N1890"/>
      <c r="O1890"/>
      <c r="P1890"/>
      <c r="Q1890"/>
      <c r="R1890"/>
      <c r="S1890"/>
      <c r="T1890"/>
      <c r="U1890"/>
      <c r="V1890"/>
      <c r="W1890"/>
      <c r="X1890"/>
      <c r="Y1890"/>
      <c r="Z1890"/>
      <c r="AA1890"/>
      <c r="AB1890"/>
      <c r="AC1890"/>
      <c r="AD1890"/>
    </row>
    <row r="1891" spans="1:30" s="10" customFormat="1" ht="18.75" customHeight="1">
      <c r="A1891" s="5"/>
      <c r="B1891" s="5"/>
      <c r="C1891" s="18">
        <v>1888</v>
      </c>
      <c r="D1891" s="19" t="s">
        <v>1303</v>
      </c>
      <c r="E1891" s="65" t="s">
        <v>1304</v>
      </c>
      <c r="F1891" s="65" t="s">
        <v>1304</v>
      </c>
      <c r="G1891" s="24" t="str">
        <f t="shared" si="29"/>
        <v>Do</v>
      </c>
      <c r="H1891" s="32" t="s">
        <v>1992</v>
      </c>
      <c r="I1891" s="117">
        <v>4.0999999999999996</v>
      </c>
      <c r="J1891" s="11"/>
      <c r="K1891" s="116">
        <v>41.6</v>
      </c>
      <c r="L1891"/>
      <c r="M1891"/>
      <c r="N1891"/>
      <c r="O1891"/>
      <c r="P1891"/>
      <c r="Q1891"/>
      <c r="R1891"/>
      <c r="S1891"/>
      <c r="T1891"/>
      <c r="U1891"/>
      <c r="V1891"/>
      <c r="W1891"/>
      <c r="X1891"/>
      <c r="Y1891"/>
      <c r="Z1891"/>
      <c r="AA1891"/>
      <c r="AB1891"/>
      <c r="AC1891"/>
      <c r="AD1891"/>
    </row>
    <row r="1892" spans="1:30" s="10" customFormat="1" ht="18.75" customHeight="1">
      <c r="A1892" s="5"/>
      <c r="B1892" s="5"/>
      <c r="C1892" s="18">
        <v>1889</v>
      </c>
      <c r="D1892" s="19" t="s">
        <v>1303</v>
      </c>
      <c r="E1892" s="65" t="s">
        <v>1304</v>
      </c>
      <c r="F1892" s="65" t="s">
        <v>1304</v>
      </c>
      <c r="G1892" s="24"/>
      <c r="H1892" s="118" t="s">
        <v>1778</v>
      </c>
      <c r="I1892" s="117"/>
      <c r="J1892" s="11"/>
      <c r="K1892" s="116">
        <v>10</v>
      </c>
      <c r="L1892"/>
      <c r="M1892"/>
      <c r="N1892"/>
      <c r="O1892"/>
      <c r="P1892"/>
      <c r="Q1892"/>
      <c r="R1892"/>
      <c r="S1892"/>
      <c r="T1892"/>
      <c r="U1892"/>
      <c r="V1892"/>
      <c r="W1892"/>
      <c r="X1892"/>
      <c r="Y1892"/>
      <c r="Z1892"/>
      <c r="AA1892"/>
      <c r="AB1892"/>
      <c r="AC1892"/>
      <c r="AD1892"/>
    </row>
    <row r="1893" spans="1:30" s="10" customFormat="1" ht="18.75" customHeight="1">
      <c r="A1893" s="5"/>
      <c r="B1893" s="5"/>
      <c r="C1893" s="18">
        <v>1890</v>
      </c>
      <c r="D1893" s="19" t="s">
        <v>1303</v>
      </c>
      <c r="E1893" s="65" t="s">
        <v>1304</v>
      </c>
      <c r="F1893" s="65" t="s">
        <v>1304</v>
      </c>
      <c r="G1893" s="24" t="str">
        <f>IF(F1893=F1891,"Do",F1893)</f>
        <v>Do</v>
      </c>
      <c r="H1893" s="32" t="s">
        <v>1993</v>
      </c>
      <c r="I1893" s="117">
        <v>2.2999999999999998</v>
      </c>
      <c r="J1893" s="11"/>
      <c r="K1893" s="116">
        <v>15.93</v>
      </c>
      <c r="L1893"/>
      <c r="M1893"/>
      <c r="N1893"/>
      <c r="O1893"/>
      <c r="P1893"/>
      <c r="Q1893"/>
      <c r="R1893"/>
      <c r="S1893"/>
      <c r="T1893"/>
      <c r="U1893"/>
      <c r="V1893"/>
      <c r="W1893"/>
      <c r="X1893"/>
      <c r="Y1893"/>
      <c r="Z1893"/>
      <c r="AA1893"/>
      <c r="AB1893"/>
      <c r="AC1893"/>
      <c r="AD1893"/>
    </row>
    <row r="1894" spans="1:30" s="10" customFormat="1" ht="18.75" customHeight="1">
      <c r="A1894" s="5"/>
      <c r="B1894" s="5"/>
      <c r="C1894" s="18">
        <v>1891</v>
      </c>
      <c r="D1894" s="19" t="s">
        <v>1303</v>
      </c>
      <c r="E1894" s="65" t="s">
        <v>1304</v>
      </c>
      <c r="F1894" s="65" t="s">
        <v>1304</v>
      </c>
      <c r="G1894" s="24" t="str">
        <f t="shared" si="29"/>
        <v>Do</v>
      </c>
      <c r="H1894" s="32" t="s">
        <v>1994</v>
      </c>
      <c r="I1894" s="117">
        <v>6.4</v>
      </c>
      <c r="J1894" s="11"/>
      <c r="K1894" s="116">
        <v>51.36</v>
      </c>
      <c r="L1894"/>
      <c r="M1894"/>
      <c r="N1894"/>
      <c r="O1894"/>
      <c r="P1894"/>
      <c r="Q1894"/>
      <c r="R1894"/>
      <c r="S1894"/>
      <c r="T1894"/>
      <c r="U1894"/>
      <c r="V1894"/>
      <c r="W1894"/>
      <c r="X1894"/>
      <c r="Y1894"/>
      <c r="Z1894"/>
      <c r="AA1894"/>
      <c r="AB1894"/>
      <c r="AC1894"/>
      <c r="AD1894"/>
    </row>
    <row r="1895" spans="1:30" s="10" customFormat="1" ht="18.75" customHeight="1">
      <c r="A1895" s="5"/>
      <c r="B1895" s="5"/>
      <c r="C1895" s="18">
        <v>1892</v>
      </c>
      <c r="D1895" s="19" t="s">
        <v>1303</v>
      </c>
      <c r="E1895" s="65" t="s">
        <v>1304</v>
      </c>
      <c r="F1895" s="65" t="s">
        <v>1304</v>
      </c>
      <c r="G1895" s="24" t="str">
        <f t="shared" si="29"/>
        <v>Do</v>
      </c>
      <c r="H1895" s="32" t="s">
        <v>1995</v>
      </c>
      <c r="I1895" s="117">
        <v>2.1</v>
      </c>
      <c r="J1895" s="11"/>
      <c r="K1895" s="116">
        <v>15.19</v>
      </c>
      <c r="L1895"/>
      <c r="M1895"/>
      <c r="N1895"/>
      <c r="O1895"/>
      <c r="P1895"/>
      <c r="Q1895"/>
      <c r="R1895"/>
      <c r="S1895"/>
      <c r="T1895"/>
      <c r="U1895"/>
      <c r="V1895"/>
      <c r="W1895"/>
      <c r="X1895"/>
      <c r="Y1895"/>
      <c r="Z1895"/>
      <c r="AA1895"/>
      <c r="AB1895"/>
      <c r="AC1895"/>
      <c r="AD1895"/>
    </row>
    <row r="1896" spans="1:30" s="10" customFormat="1" ht="18.75" customHeight="1">
      <c r="A1896" s="5"/>
      <c r="B1896" s="5"/>
      <c r="C1896" s="18">
        <v>1893</v>
      </c>
      <c r="D1896" s="19" t="s">
        <v>1303</v>
      </c>
      <c r="E1896" s="65" t="s">
        <v>1304</v>
      </c>
      <c r="F1896" s="65" t="s">
        <v>1304</v>
      </c>
      <c r="G1896" s="24" t="str">
        <f t="shared" si="29"/>
        <v>Do</v>
      </c>
      <c r="H1896" s="32" t="s">
        <v>1996</v>
      </c>
      <c r="I1896" s="117">
        <v>8.1</v>
      </c>
      <c r="J1896" s="11"/>
      <c r="K1896" s="116">
        <v>41.59</v>
      </c>
      <c r="L1896"/>
      <c r="M1896"/>
      <c r="N1896"/>
      <c r="O1896"/>
      <c r="P1896"/>
      <c r="Q1896"/>
      <c r="R1896"/>
      <c r="S1896"/>
      <c r="T1896"/>
      <c r="U1896"/>
      <c r="V1896"/>
      <c r="W1896"/>
      <c r="X1896"/>
      <c r="Y1896"/>
      <c r="Z1896"/>
      <c r="AA1896"/>
      <c r="AB1896"/>
      <c r="AC1896"/>
      <c r="AD1896"/>
    </row>
    <row r="1897" spans="1:30" s="10" customFormat="1" ht="18.75" customHeight="1">
      <c r="A1897" s="5"/>
      <c r="B1897" s="5"/>
      <c r="C1897" s="18">
        <v>1894</v>
      </c>
      <c r="D1897" s="19" t="s">
        <v>1303</v>
      </c>
      <c r="E1897" s="65" t="s">
        <v>1304</v>
      </c>
      <c r="F1897" s="65" t="s">
        <v>1304</v>
      </c>
      <c r="G1897" s="24" t="str">
        <f t="shared" si="29"/>
        <v>Do</v>
      </c>
      <c r="H1897" s="32" t="s">
        <v>1997</v>
      </c>
      <c r="I1897" s="117">
        <v>14</v>
      </c>
      <c r="J1897" s="11"/>
      <c r="K1897" s="116">
        <v>35.01</v>
      </c>
      <c r="L1897"/>
      <c r="M1897"/>
      <c r="N1897"/>
      <c r="O1897"/>
      <c r="P1897"/>
      <c r="Q1897"/>
      <c r="R1897"/>
      <c r="S1897"/>
      <c r="T1897"/>
      <c r="U1897"/>
      <c r="V1897"/>
      <c r="W1897"/>
      <c r="X1897"/>
      <c r="Y1897"/>
      <c r="Z1897"/>
      <c r="AA1897"/>
      <c r="AB1897"/>
      <c r="AC1897"/>
      <c r="AD1897"/>
    </row>
    <row r="1898" spans="1:30" s="10" customFormat="1" ht="18.75" customHeight="1">
      <c r="A1898" s="5"/>
      <c r="B1898" s="5"/>
      <c r="C1898" s="18">
        <v>1895</v>
      </c>
      <c r="D1898" s="19" t="s">
        <v>1303</v>
      </c>
      <c r="E1898" s="65" t="s">
        <v>1304</v>
      </c>
      <c r="F1898" s="65" t="s">
        <v>1304</v>
      </c>
      <c r="G1898" s="24" t="str">
        <f t="shared" si="29"/>
        <v>Do</v>
      </c>
      <c r="H1898" s="32" t="s">
        <v>1998</v>
      </c>
      <c r="I1898" s="117">
        <v>1.1000000000000001</v>
      </c>
      <c r="J1898" s="11"/>
      <c r="K1898" s="116">
        <v>8.83</v>
      </c>
      <c r="L1898"/>
      <c r="M1898"/>
      <c r="N1898"/>
      <c r="O1898"/>
      <c r="P1898"/>
      <c r="Q1898"/>
      <c r="R1898"/>
      <c r="S1898"/>
      <c r="T1898"/>
      <c r="U1898"/>
      <c r="V1898"/>
      <c r="W1898"/>
      <c r="X1898"/>
      <c r="Y1898"/>
      <c r="Z1898"/>
      <c r="AA1898"/>
      <c r="AB1898"/>
      <c r="AC1898"/>
      <c r="AD1898"/>
    </row>
    <row r="1899" spans="1:30" s="10" customFormat="1" ht="18.75" customHeight="1">
      <c r="A1899" s="5"/>
      <c r="B1899" s="5"/>
      <c r="C1899" s="18">
        <v>1896</v>
      </c>
      <c r="D1899" s="19" t="s">
        <v>1303</v>
      </c>
      <c r="E1899" s="69" t="s">
        <v>1329</v>
      </c>
      <c r="F1899" s="69" t="s">
        <v>1329</v>
      </c>
      <c r="G1899" s="24"/>
      <c r="H1899" s="118" t="s">
        <v>1999</v>
      </c>
      <c r="I1899" s="117">
        <v>4</v>
      </c>
      <c r="J1899" s="11"/>
      <c r="K1899" s="116">
        <v>32.08</v>
      </c>
      <c r="L1899"/>
      <c r="M1899"/>
      <c r="N1899"/>
      <c r="O1899"/>
      <c r="P1899"/>
      <c r="Q1899"/>
      <c r="R1899"/>
      <c r="S1899"/>
      <c r="T1899"/>
      <c r="U1899"/>
      <c r="V1899"/>
      <c r="W1899"/>
      <c r="X1899"/>
      <c r="Y1899"/>
      <c r="Z1899"/>
      <c r="AA1899"/>
      <c r="AB1899"/>
      <c r="AC1899"/>
      <c r="AD1899"/>
    </row>
    <row r="1900" spans="1:30" s="10" customFormat="1" ht="75" customHeight="1">
      <c r="A1900" s="5"/>
      <c r="B1900" s="5"/>
      <c r="C1900" s="18">
        <v>1897</v>
      </c>
      <c r="D1900" s="19" t="s">
        <v>1303</v>
      </c>
      <c r="E1900" s="65" t="s">
        <v>1304</v>
      </c>
      <c r="F1900" s="65" t="s">
        <v>1304</v>
      </c>
      <c r="G1900" s="24" t="str">
        <f>IF(F1900=F1898,"Do",F1900)</f>
        <v>Do</v>
      </c>
      <c r="H1900" s="32" t="s">
        <v>2000</v>
      </c>
      <c r="I1900" s="117">
        <v>7.5</v>
      </c>
      <c r="J1900" s="11"/>
      <c r="K1900" s="116">
        <v>50.81</v>
      </c>
      <c r="L1900"/>
      <c r="M1900"/>
      <c r="N1900"/>
      <c r="O1900"/>
      <c r="P1900"/>
      <c r="Q1900"/>
      <c r="R1900"/>
      <c r="S1900"/>
      <c r="T1900"/>
      <c r="U1900"/>
      <c r="V1900"/>
      <c r="W1900"/>
      <c r="X1900"/>
      <c r="Y1900"/>
      <c r="Z1900"/>
      <c r="AA1900"/>
      <c r="AB1900"/>
      <c r="AC1900"/>
      <c r="AD1900"/>
    </row>
    <row r="1901" spans="1:30" s="10" customFormat="1" ht="18.75" customHeight="1">
      <c r="A1901" s="5"/>
      <c r="B1901" s="5"/>
      <c r="C1901" s="18">
        <v>1898</v>
      </c>
      <c r="D1901" s="19" t="s">
        <v>1303</v>
      </c>
      <c r="E1901" s="65" t="s">
        <v>1304</v>
      </c>
      <c r="F1901" s="65" t="s">
        <v>1304</v>
      </c>
      <c r="G1901" s="24" t="str">
        <f t="shared" si="29"/>
        <v>Do</v>
      </c>
      <c r="H1901" s="32" t="s">
        <v>2001</v>
      </c>
      <c r="I1901" s="117">
        <v>4</v>
      </c>
      <c r="J1901" s="11"/>
      <c r="K1901" s="116">
        <v>31.82</v>
      </c>
      <c r="L1901"/>
      <c r="M1901"/>
      <c r="N1901"/>
      <c r="O1901"/>
      <c r="P1901"/>
      <c r="Q1901"/>
      <c r="R1901"/>
      <c r="S1901"/>
      <c r="T1901"/>
      <c r="U1901"/>
      <c r="V1901"/>
      <c r="W1901"/>
      <c r="X1901"/>
      <c r="Y1901"/>
      <c r="Z1901"/>
      <c r="AA1901"/>
      <c r="AB1901"/>
      <c r="AC1901"/>
      <c r="AD1901"/>
    </row>
    <row r="1902" spans="1:30" s="10" customFormat="1" ht="18.75" customHeight="1">
      <c r="A1902" s="5"/>
      <c r="B1902" s="5"/>
      <c r="C1902" s="18">
        <v>1899</v>
      </c>
      <c r="D1902" s="19" t="s">
        <v>1303</v>
      </c>
      <c r="E1902" s="65" t="s">
        <v>1304</v>
      </c>
      <c r="F1902" s="65" t="s">
        <v>1304</v>
      </c>
      <c r="G1902" s="24" t="str">
        <f t="shared" si="29"/>
        <v>Do</v>
      </c>
      <c r="H1902" s="32" t="s">
        <v>2002</v>
      </c>
      <c r="I1902" s="117">
        <v>0.56000000000000005</v>
      </c>
      <c r="J1902" s="11"/>
      <c r="K1902" s="116">
        <v>5.41</v>
      </c>
      <c r="L1902"/>
      <c r="M1902"/>
      <c r="N1902"/>
      <c r="O1902"/>
      <c r="P1902"/>
      <c r="Q1902"/>
      <c r="R1902"/>
      <c r="S1902"/>
      <c r="T1902"/>
      <c r="U1902"/>
      <c r="V1902"/>
      <c r="W1902"/>
      <c r="X1902"/>
      <c r="Y1902"/>
      <c r="Z1902"/>
      <c r="AA1902"/>
      <c r="AB1902"/>
      <c r="AC1902"/>
      <c r="AD1902"/>
    </row>
    <row r="1903" spans="1:30" s="10" customFormat="1" ht="18.75" customHeight="1">
      <c r="A1903" s="5"/>
      <c r="B1903" s="5"/>
      <c r="C1903" s="18">
        <v>1900</v>
      </c>
      <c r="D1903" s="19" t="s">
        <v>1303</v>
      </c>
      <c r="E1903" s="65" t="s">
        <v>1304</v>
      </c>
      <c r="F1903" s="65" t="s">
        <v>1304</v>
      </c>
      <c r="G1903" s="24" t="str">
        <f t="shared" si="29"/>
        <v>Do</v>
      </c>
      <c r="H1903" s="32" t="s">
        <v>2003</v>
      </c>
      <c r="I1903" s="117">
        <v>7.69</v>
      </c>
      <c r="J1903" s="11"/>
      <c r="K1903" s="116">
        <v>39.18</v>
      </c>
      <c r="L1903"/>
      <c r="M1903"/>
      <c r="N1903"/>
      <c r="O1903"/>
      <c r="P1903"/>
      <c r="Q1903"/>
      <c r="R1903"/>
      <c r="S1903"/>
      <c r="T1903"/>
      <c r="U1903"/>
      <c r="V1903"/>
      <c r="W1903"/>
      <c r="X1903"/>
      <c r="Y1903"/>
      <c r="Z1903"/>
      <c r="AA1903"/>
      <c r="AB1903"/>
      <c r="AC1903"/>
      <c r="AD1903"/>
    </row>
    <row r="1904" spans="1:30" s="10" customFormat="1" ht="18.75" customHeight="1">
      <c r="A1904" s="5"/>
      <c r="B1904" s="5"/>
      <c r="C1904" s="18">
        <v>1901</v>
      </c>
      <c r="D1904" s="19" t="s">
        <v>1303</v>
      </c>
      <c r="E1904" s="65" t="s">
        <v>1304</v>
      </c>
      <c r="F1904" s="65" t="s">
        <v>1304</v>
      </c>
      <c r="G1904" s="24" t="str">
        <f t="shared" si="29"/>
        <v>Do</v>
      </c>
      <c r="H1904" s="32" t="s">
        <v>2004</v>
      </c>
      <c r="I1904" s="117">
        <v>1.5</v>
      </c>
      <c r="J1904" s="11"/>
      <c r="K1904" s="116">
        <v>18.3</v>
      </c>
      <c r="L1904"/>
      <c r="M1904"/>
      <c r="N1904"/>
      <c r="O1904"/>
      <c r="P1904"/>
      <c r="Q1904"/>
      <c r="R1904"/>
      <c r="S1904"/>
      <c r="T1904"/>
      <c r="U1904"/>
      <c r="V1904"/>
      <c r="W1904"/>
      <c r="X1904"/>
      <c r="Y1904"/>
      <c r="Z1904"/>
      <c r="AA1904"/>
      <c r="AB1904"/>
      <c r="AC1904"/>
      <c r="AD1904"/>
    </row>
    <row r="1905" spans="1:30" s="10" customFormat="1" ht="18.75" customHeight="1">
      <c r="A1905" s="5"/>
      <c r="B1905" s="5"/>
      <c r="C1905" s="18">
        <v>1902</v>
      </c>
      <c r="D1905" s="19" t="s">
        <v>1303</v>
      </c>
      <c r="E1905" s="65" t="s">
        <v>1304</v>
      </c>
      <c r="F1905" s="65" t="s">
        <v>1304</v>
      </c>
      <c r="G1905" s="24" t="str">
        <f t="shared" si="29"/>
        <v>Do</v>
      </c>
      <c r="H1905" s="32" t="s">
        <v>2005</v>
      </c>
      <c r="I1905" s="117">
        <v>3.8</v>
      </c>
      <c r="J1905" s="11"/>
      <c r="K1905" s="116">
        <v>28.47</v>
      </c>
      <c r="L1905"/>
      <c r="M1905"/>
      <c r="N1905"/>
      <c r="O1905"/>
      <c r="P1905"/>
      <c r="Q1905"/>
      <c r="R1905"/>
      <c r="S1905"/>
      <c r="T1905"/>
      <c r="U1905"/>
      <c r="V1905"/>
      <c r="W1905"/>
      <c r="X1905"/>
      <c r="Y1905"/>
      <c r="Z1905"/>
      <c r="AA1905"/>
      <c r="AB1905"/>
      <c r="AC1905"/>
      <c r="AD1905"/>
    </row>
    <row r="1906" spans="1:30" s="10" customFormat="1" ht="18.75" customHeight="1">
      <c r="A1906" s="5"/>
      <c r="B1906" s="5"/>
      <c r="C1906" s="18">
        <v>1903</v>
      </c>
      <c r="D1906" s="19" t="s">
        <v>1303</v>
      </c>
      <c r="E1906" s="65" t="s">
        <v>1304</v>
      </c>
      <c r="F1906" s="65" t="s">
        <v>1304</v>
      </c>
      <c r="G1906" s="24" t="str">
        <f t="shared" si="29"/>
        <v>Do</v>
      </c>
      <c r="H1906" s="32" t="s">
        <v>2006</v>
      </c>
      <c r="I1906" s="117">
        <v>2</v>
      </c>
      <c r="J1906" s="11"/>
      <c r="K1906" s="116">
        <v>16.02</v>
      </c>
      <c r="L1906"/>
      <c r="M1906"/>
      <c r="N1906"/>
      <c r="O1906"/>
      <c r="P1906"/>
      <c r="Q1906"/>
      <c r="R1906"/>
      <c r="S1906"/>
      <c r="T1906"/>
      <c r="U1906"/>
      <c r="V1906"/>
      <c r="W1906"/>
      <c r="X1906"/>
      <c r="Y1906"/>
      <c r="Z1906"/>
      <c r="AA1906"/>
      <c r="AB1906"/>
      <c r="AC1906"/>
      <c r="AD1906"/>
    </row>
    <row r="1907" spans="1:30" s="10" customFormat="1" ht="18.75" customHeight="1">
      <c r="A1907" s="5"/>
      <c r="B1907" s="5"/>
      <c r="C1907" s="18">
        <v>1904</v>
      </c>
      <c r="D1907" s="19" t="s">
        <v>1303</v>
      </c>
      <c r="E1907" s="65" t="s">
        <v>1304</v>
      </c>
      <c r="F1907" s="65" t="s">
        <v>1304</v>
      </c>
      <c r="G1907" s="24"/>
      <c r="H1907" s="118" t="s">
        <v>1778</v>
      </c>
      <c r="I1907" s="117"/>
      <c r="J1907" s="11"/>
      <c r="K1907" s="116">
        <v>10</v>
      </c>
      <c r="L1907"/>
      <c r="M1907"/>
      <c r="N1907"/>
      <c r="O1907"/>
      <c r="P1907"/>
      <c r="Q1907"/>
      <c r="R1907"/>
      <c r="S1907"/>
      <c r="T1907"/>
      <c r="U1907"/>
      <c r="V1907"/>
      <c r="W1907"/>
      <c r="X1907"/>
      <c r="Y1907"/>
      <c r="Z1907"/>
      <c r="AA1907"/>
      <c r="AB1907"/>
      <c r="AC1907"/>
      <c r="AD1907"/>
    </row>
    <row r="1908" spans="1:30" s="10" customFormat="1" ht="30" customHeight="1">
      <c r="A1908" s="5"/>
      <c r="B1908" s="5"/>
      <c r="C1908" s="18">
        <v>1905</v>
      </c>
      <c r="D1908" s="19" t="s">
        <v>66</v>
      </c>
      <c r="E1908" s="20" t="s">
        <v>383</v>
      </c>
      <c r="F1908" s="20" t="s">
        <v>383</v>
      </c>
      <c r="G1908" s="24" t="str">
        <f>IF(F1908=F1906,"Do",F1908)</f>
        <v>Jorhat Rural Rd Divn</v>
      </c>
      <c r="H1908" s="21" t="s">
        <v>2007</v>
      </c>
      <c r="I1908" s="127">
        <f>1.45+0.25</f>
        <v>1.7</v>
      </c>
      <c r="J1908" s="11"/>
      <c r="K1908" s="126">
        <v>22.82</v>
      </c>
      <c r="L1908"/>
      <c r="M1908"/>
      <c r="N1908"/>
      <c r="O1908"/>
      <c r="P1908"/>
      <c r="Q1908"/>
      <c r="R1908"/>
      <c r="S1908"/>
      <c r="T1908"/>
      <c r="U1908"/>
      <c r="V1908"/>
      <c r="W1908"/>
      <c r="X1908"/>
      <c r="Y1908"/>
      <c r="Z1908"/>
      <c r="AA1908"/>
      <c r="AB1908"/>
      <c r="AC1908"/>
      <c r="AD1908"/>
    </row>
    <row r="1909" spans="1:30" s="10" customFormat="1" ht="30" customHeight="1">
      <c r="A1909" s="5"/>
      <c r="B1909" s="5"/>
      <c r="C1909" s="18">
        <v>1906</v>
      </c>
      <c r="D1909" s="19" t="s">
        <v>66</v>
      </c>
      <c r="E1909" s="20" t="s">
        <v>383</v>
      </c>
      <c r="F1909" s="20" t="s">
        <v>383</v>
      </c>
      <c r="G1909" s="24" t="str">
        <f t="shared" si="29"/>
        <v>Do</v>
      </c>
      <c r="H1909" s="21" t="s">
        <v>2008</v>
      </c>
      <c r="I1909" s="127">
        <v>1.6</v>
      </c>
      <c r="J1909" s="11"/>
      <c r="K1909" s="126">
        <v>8.17</v>
      </c>
      <c r="L1909"/>
      <c r="M1909"/>
      <c r="N1909"/>
      <c r="O1909"/>
      <c r="P1909"/>
      <c r="Q1909"/>
      <c r="R1909"/>
      <c r="S1909"/>
      <c r="T1909"/>
      <c r="U1909"/>
      <c r="V1909"/>
      <c r="W1909"/>
      <c r="X1909"/>
      <c r="Y1909"/>
      <c r="Z1909"/>
      <c r="AA1909"/>
      <c r="AB1909"/>
      <c r="AC1909"/>
      <c r="AD1909"/>
    </row>
    <row r="1910" spans="1:30" s="10" customFormat="1" ht="45" customHeight="1">
      <c r="A1910" s="5"/>
      <c r="B1910" s="5"/>
      <c r="C1910" s="18">
        <v>1907</v>
      </c>
      <c r="D1910" s="19" t="s">
        <v>66</v>
      </c>
      <c r="E1910" s="20" t="s">
        <v>383</v>
      </c>
      <c r="F1910" s="20" t="s">
        <v>383</v>
      </c>
      <c r="G1910" s="24" t="str">
        <f t="shared" si="29"/>
        <v>Do</v>
      </c>
      <c r="H1910" s="21" t="s">
        <v>2009</v>
      </c>
      <c r="I1910" s="127">
        <v>2.085</v>
      </c>
      <c r="J1910" s="11"/>
      <c r="K1910" s="126">
        <v>27.75</v>
      </c>
      <c r="L1910"/>
      <c r="M1910"/>
      <c r="N1910"/>
      <c r="O1910"/>
      <c r="P1910"/>
      <c r="Q1910"/>
      <c r="R1910"/>
      <c r="S1910"/>
      <c r="T1910"/>
      <c r="U1910"/>
      <c r="V1910"/>
      <c r="W1910"/>
      <c r="X1910"/>
      <c r="Y1910"/>
      <c r="Z1910"/>
      <c r="AA1910"/>
      <c r="AB1910"/>
      <c r="AC1910"/>
      <c r="AD1910"/>
    </row>
    <row r="1911" spans="1:30" s="10" customFormat="1" ht="45" customHeight="1">
      <c r="A1911" s="5"/>
      <c r="B1911" s="5"/>
      <c r="C1911" s="18">
        <v>1908</v>
      </c>
      <c r="D1911" s="19" t="s">
        <v>66</v>
      </c>
      <c r="E1911" s="20" t="s">
        <v>383</v>
      </c>
      <c r="F1911" s="20" t="s">
        <v>383</v>
      </c>
      <c r="G1911" s="24" t="str">
        <f t="shared" si="29"/>
        <v>Do</v>
      </c>
      <c r="H1911" s="21" t="s">
        <v>2010</v>
      </c>
      <c r="I1911" s="127">
        <f>0.2+0.15+0.25</f>
        <v>0.6</v>
      </c>
      <c r="J1911" s="11"/>
      <c r="K1911" s="126">
        <v>8.94</v>
      </c>
      <c r="L1911"/>
      <c r="M1911"/>
      <c r="N1911"/>
      <c r="O1911"/>
      <c r="P1911"/>
      <c r="Q1911"/>
      <c r="R1911"/>
      <c r="S1911"/>
      <c r="T1911"/>
      <c r="U1911"/>
      <c r="V1911"/>
      <c r="W1911"/>
      <c r="X1911"/>
      <c r="Y1911"/>
      <c r="Z1911"/>
      <c r="AA1911"/>
      <c r="AB1911"/>
      <c r="AC1911"/>
      <c r="AD1911"/>
    </row>
    <row r="1912" spans="1:30" s="10" customFormat="1" ht="45" customHeight="1">
      <c r="A1912" s="5"/>
      <c r="B1912" s="5"/>
      <c r="C1912" s="18">
        <v>1909</v>
      </c>
      <c r="D1912" s="19" t="s">
        <v>66</v>
      </c>
      <c r="E1912" s="20" t="s">
        <v>383</v>
      </c>
      <c r="F1912" s="20" t="s">
        <v>383</v>
      </c>
      <c r="G1912" s="24" t="str">
        <f t="shared" si="29"/>
        <v>Do</v>
      </c>
      <c r="H1912" s="21" t="s">
        <v>2011</v>
      </c>
      <c r="I1912" s="127">
        <f>0.5+2.35-1.6</f>
        <v>1.25</v>
      </c>
      <c r="J1912" s="11"/>
      <c r="K1912" s="126">
        <v>16.98</v>
      </c>
      <c r="L1912"/>
      <c r="M1912"/>
      <c r="N1912"/>
      <c r="O1912"/>
      <c r="P1912"/>
      <c r="Q1912"/>
      <c r="R1912"/>
      <c r="S1912"/>
      <c r="T1912"/>
      <c r="U1912"/>
      <c r="V1912"/>
      <c r="W1912"/>
      <c r="X1912"/>
      <c r="Y1912"/>
      <c r="Z1912"/>
      <c r="AA1912"/>
      <c r="AB1912"/>
      <c r="AC1912"/>
      <c r="AD1912"/>
    </row>
    <row r="1913" spans="1:30" s="10" customFormat="1" ht="30" customHeight="1">
      <c r="A1913" s="5"/>
      <c r="B1913" s="5"/>
      <c r="C1913" s="18">
        <v>1910</v>
      </c>
      <c r="D1913" s="19" t="s">
        <v>66</v>
      </c>
      <c r="E1913" s="20" t="s">
        <v>383</v>
      </c>
      <c r="F1913" s="20" t="s">
        <v>383</v>
      </c>
      <c r="G1913" s="24" t="str">
        <f t="shared" si="29"/>
        <v>Do</v>
      </c>
      <c r="H1913" s="21" t="s">
        <v>2012</v>
      </c>
      <c r="I1913" s="127">
        <f>0.65+1.7-1.25</f>
        <v>1.1000000000000001</v>
      </c>
      <c r="J1913" s="11"/>
      <c r="K1913" s="126">
        <v>15.34</v>
      </c>
      <c r="L1913"/>
      <c r="M1913"/>
      <c r="N1913"/>
      <c r="O1913"/>
      <c r="P1913"/>
      <c r="Q1913"/>
      <c r="R1913"/>
      <c r="S1913"/>
      <c r="T1913"/>
      <c r="U1913"/>
      <c r="V1913"/>
      <c r="W1913"/>
      <c r="X1913"/>
      <c r="Y1913"/>
      <c r="Z1913"/>
      <c r="AA1913"/>
      <c r="AB1913"/>
      <c r="AC1913"/>
      <c r="AD1913"/>
    </row>
    <row r="1914" spans="1:30" s="10" customFormat="1" ht="30" customHeight="1">
      <c r="A1914" s="5"/>
      <c r="B1914" s="5"/>
      <c r="C1914" s="18">
        <v>1911</v>
      </c>
      <c r="D1914" s="19" t="s">
        <v>66</v>
      </c>
      <c r="E1914" s="20" t="s">
        <v>383</v>
      </c>
      <c r="F1914" s="20" t="s">
        <v>383</v>
      </c>
      <c r="G1914" s="24" t="str">
        <f t="shared" si="29"/>
        <v>Do</v>
      </c>
      <c r="H1914" s="21" t="s">
        <v>2013</v>
      </c>
      <c r="I1914" s="127">
        <v>0.8</v>
      </c>
      <c r="J1914" s="11"/>
      <c r="K1914" s="126">
        <v>9.94</v>
      </c>
      <c r="L1914"/>
      <c r="M1914"/>
      <c r="N1914"/>
      <c r="O1914"/>
      <c r="P1914"/>
      <c r="Q1914"/>
      <c r="R1914"/>
      <c r="S1914"/>
      <c r="T1914"/>
      <c r="U1914"/>
      <c r="V1914"/>
      <c r="W1914"/>
      <c r="X1914"/>
      <c r="Y1914"/>
      <c r="Z1914"/>
      <c r="AA1914"/>
      <c r="AB1914"/>
      <c r="AC1914"/>
      <c r="AD1914"/>
    </row>
    <row r="1915" spans="1:30" s="10" customFormat="1" ht="30" customHeight="1">
      <c r="A1915" s="5"/>
      <c r="B1915" s="5"/>
      <c r="C1915" s="18">
        <v>1912</v>
      </c>
      <c r="D1915" s="19" t="s">
        <v>66</v>
      </c>
      <c r="E1915" s="20" t="s">
        <v>383</v>
      </c>
      <c r="F1915" s="20" t="s">
        <v>383</v>
      </c>
      <c r="G1915" s="24" t="str">
        <f t="shared" si="29"/>
        <v>Do</v>
      </c>
      <c r="H1915" s="21" t="s">
        <v>2014</v>
      </c>
      <c r="I1915" s="127">
        <v>1</v>
      </c>
      <c r="J1915" s="11"/>
      <c r="K1915" s="126">
        <v>8.32</v>
      </c>
      <c r="L1915"/>
      <c r="M1915"/>
      <c r="N1915"/>
      <c r="O1915"/>
      <c r="P1915"/>
      <c r="Q1915"/>
      <c r="R1915"/>
      <c r="S1915"/>
      <c r="T1915"/>
      <c r="U1915"/>
      <c r="V1915"/>
      <c r="W1915"/>
      <c r="X1915"/>
      <c r="Y1915"/>
      <c r="Z1915"/>
      <c r="AA1915"/>
      <c r="AB1915"/>
      <c r="AC1915"/>
      <c r="AD1915"/>
    </row>
    <row r="1916" spans="1:30" s="10" customFormat="1" ht="30" customHeight="1">
      <c r="A1916" s="5"/>
      <c r="B1916" s="5"/>
      <c r="C1916" s="18">
        <v>1913</v>
      </c>
      <c r="D1916" s="19" t="s">
        <v>66</v>
      </c>
      <c r="E1916" s="20" t="s">
        <v>383</v>
      </c>
      <c r="F1916" s="20" t="s">
        <v>383</v>
      </c>
      <c r="G1916" s="24" t="str">
        <f t="shared" si="29"/>
        <v>Do</v>
      </c>
      <c r="H1916" s="21" t="s">
        <v>2015</v>
      </c>
      <c r="I1916" s="127">
        <v>5.56</v>
      </c>
      <c r="J1916" s="11"/>
      <c r="K1916" s="126">
        <v>13.62</v>
      </c>
      <c r="L1916"/>
      <c r="M1916"/>
      <c r="N1916"/>
      <c r="O1916"/>
      <c r="P1916"/>
      <c r="Q1916"/>
      <c r="R1916"/>
      <c r="S1916"/>
      <c r="T1916"/>
      <c r="U1916"/>
      <c r="V1916"/>
      <c r="W1916"/>
      <c r="X1916"/>
      <c r="Y1916"/>
      <c r="Z1916"/>
      <c r="AA1916"/>
      <c r="AB1916"/>
      <c r="AC1916"/>
      <c r="AD1916"/>
    </row>
    <row r="1917" spans="1:30" s="10" customFormat="1" ht="30" customHeight="1">
      <c r="A1917" s="5"/>
      <c r="B1917" s="5"/>
      <c r="C1917" s="18">
        <v>1914</v>
      </c>
      <c r="D1917" s="19" t="s">
        <v>66</v>
      </c>
      <c r="E1917" s="20" t="s">
        <v>383</v>
      </c>
      <c r="F1917" s="20" t="s">
        <v>383</v>
      </c>
      <c r="G1917" s="24" t="str">
        <f t="shared" si="29"/>
        <v>Do</v>
      </c>
      <c r="H1917" s="21" t="s">
        <v>2016</v>
      </c>
      <c r="I1917" s="127">
        <v>6.85</v>
      </c>
      <c r="J1917" s="11"/>
      <c r="K1917" s="126">
        <v>17.41</v>
      </c>
      <c r="L1917"/>
      <c r="M1917"/>
      <c r="N1917"/>
      <c r="O1917"/>
      <c r="P1917"/>
      <c r="Q1917"/>
      <c r="R1917"/>
      <c r="S1917"/>
      <c r="T1917"/>
      <c r="U1917"/>
      <c r="V1917"/>
      <c r="W1917"/>
      <c r="X1917"/>
      <c r="Y1917"/>
      <c r="Z1917"/>
      <c r="AA1917"/>
      <c r="AB1917"/>
      <c r="AC1917"/>
      <c r="AD1917"/>
    </row>
    <row r="1918" spans="1:30" s="10" customFormat="1" ht="30" customHeight="1">
      <c r="A1918" s="5"/>
      <c r="B1918" s="5"/>
      <c r="C1918" s="18">
        <v>1915</v>
      </c>
      <c r="D1918" s="19" t="s">
        <v>66</v>
      </c>
      <c r="E1918" s="20" t="s">
        <v>383</v>
      </c>
      <c r="F1918" s="20" t="s">
        <v>383</v>
      </c>
      <c r="G1918" s="24" t="str">
        <f t="shared" si="29"/>
        <v>Do</v>
      </c>
      <c r="H1918" s="21" t="s">
        <v>2017</v>
      </c>
      <c r="I1918" s="127">
        <v>6.88</v>
      </c>
      <c r="J1918" s="11"/>
      <c r="K1918" s="126">
        <v>44.71</v>
      </c>
      <c r="L1918"/>
      <c r="M1918"/>
      <c r="N1918"/>
      <c r="O1918"/>
      <c r="P1918"/>
      <c r="Q1918"/>
      <c r="R1918"/>
      <c r="S1918"/>
      <c r="T1918"/>
      <c r="U1918"/>
      <c r="V1918"/>
      <c r="W1918"/>
      <c r="X1918"/>
      <c r="Y1918"/>
      <c r="Z1918"/>
      <c r="AA1918"/>
      <c r="AB1918"/>
      <c r="AC1918"/>
      <c r="AD1918"/>
    </row>
    <row r="1919" spans="1:30" s="10" customFormat="1" ht="30" customHeight="1">
      <c r="A1919" s="5"/>
      <c r="B1919" s="5"/>
      <c r="C1919" s="18">
        <v>1916</v>
      </c>
      <c r="D1919" s="19" t="s">
        <v>66</v>
      </c>
      <c r="E1919" s="20" t="s">
        <v>383</v>
      </c>
      <c r="F1919" s="20" t="s">
        <v>383</v>
      </c>
      <c r="G1919" s="24"/>
      <c r="H1919" s="92" t="s">
        <v>1778</v>
      </c>
      <c r="I1919" s="127"/>
      <c r="J1919" s="11"/>
      <c r="K1919" s="126">
        <v>6</v>
      </c>
      <c r="L1919"/>
      <c r="M1919"/>
      <c r="N1919"/>
      <c r="O1919"/>
      <c r="P1919"/>
      <c r="Q1919"/>
      <c r="R1919"/>
      <c r="S1919"/>
      <c r="T1919"/>
      <c r="U1919"/>
      <c r="V1919"/>
      <c r="W1919"/>
      <c r="X1919"/>
      <c r="Y1919"/>
      <c r="Z1919"/>
      <c r="AA1919"/>
      <c r="AB1919"/>
      <c r="AC1919"/>
      <c r="AD1919"/>
    </row>
    <row r="1920" spans="1:30" s="10" customFormat="1" ht="30" customHeight="1">
      <c r="A1920" s="5"/>
      <c r="B1920" s="5"/>
      <c r="C1920" s="18">
        <v>1917</v>
      </c>
      <c r="D1920" s="19" t="s">
        <v>66</v>
      </c>
      <c r="E1920" s="20" t="s">
        <v>383</v>
      </c>
      <c r="F1920" s="20" t="s">
        <v>383</v>
      </c>
      <c r="G1920" s="24" t="str">
        <f>IF(F1920=F1918,"Do",F1920)</f>
        <v>Do</v>
      </c>
      <c r="H1920" s="21" t="s">
        <v>2018</v>
      </c>
      <c r="I1920" s="127">
        <f>3.565-1.765+18.15-8.795</f>
        <v>11.154999999999999</v>
      </c>
      <c r="J1920" s="11"/>
      <c r="K1920" s="126">
        <v>156</v>
      </c>
      <c r="L1920"/>
      <c r="M1920"/>
      <c r="N1920"/>
      <c r="O1920"/>
      <c r="P1920"/>
      <c r="Q1920"/>
      <c r="R1920"/>
      <c r="S1920"/>
      <c r="T1920"/>
      <c r="U1920"/>
      <c r="V1920"/>
      <c r="W1920"/>
      <c r="X1920"/>
      <c r="Y1920"/>
      <c r="Z1920"/>
      <c r="AA1920"/>
      <c r="AB1920"/>
      <c r="AC1920"/>
      <c r="AD1920"/>
    </row>
    <row r="1921" spans="1:30" s="10" customFormat="1" ht="30" customHeight="1">
      <c r="A1921" s="5"/>
      <c r="B1921" s="5"/>
      <c r="C1921" s="18">
        <v>1918</v>
      </c>
      <c r="D1921" s="19" t="s">
        <v>66</v>
      </c>
      <c r="E1921" s="20" t="s">
        <v>383</v>
      </c>
      <c r="F1921" s="20" t="s">
        <v>383</v>
      </c>
      <c r="G1921" s="24" t="str">
        <f t="shared" si="29"/>
        <v>Do</v>
      </c>
      <c r="H1921" s="21" t="s">
        <v>2019</v>
      </c>
      <c r="I1921" s="127">
        <v>2.5</v>
      </c>
      <c r="J1921" s="11"/>
      <c r="K1921" s="126">
        <v>34</v>
      </c>
      <c r="L1921"/>
      <c r="M1921"/>
      <c r="N1921"/>
      <c r="O1921"/>
      <c r="P1921"/>
      <c r="Q1921"/>
      <c r="R1921"/>
      <c r="S1921"/>
      <c r="T1921"/>
      <c r="U1921"/>
      <c r="V1921"/>
      <c r="W1921"/>
      <c r="X1921"/>
      <c r="Y1921"/>
      <c r="Z1921"/>
      <c r="AA1921"/>
      <c r="AB1921"/>
      <c r="AC1921"/>
      <c r="AD1921"/>
    </row>
    <row r="1922" spans="1:30" s="10" customFormat="1" ht="30" customHeight="1">
      <c r="A1922" s="5"/>
      <c r="B1922" s="5"/>
      <c r="C1922" s="18">
        <v>1919</v>
      </c>
      <c r="D1922" s="19" t="s">
        <v>66</v>
      </c>
      <c r="E1922" s="20" t="s">
        <v>383</v>
      </c>
      <c r="F1922" s="20" t="s">
        <v>383</v>
      </c>
      <c r="G1922" s="24"/>
      <c r="H1922" s="92" t="s">
        <v>1778</v>
      </c>
      <c r="I1922" s="127"/>
      <c r="J1922" s="11"/>
      <c r="K1922" s="126">
        <v>10</v>
      </c>
      <c r="L1922"/>
      <c r="M1922"/>
      <c r="N1922"/>
      <c r="O1922"/>
      <c r="P1922"/>
      <c r="Q1922"/>
      <c r="R1922"/>
      <c r="S1922"/>
      <c r="T1922"/>
      <c r="U1922"/>
      <c r="V1922"/>
      <c r="W1922"/>
      <c r="X1922"/>
      <c r="Y1922"/>
      <c r="Z1922"/>
      <c r="AA1922"/>
      <c r="AB1922"/>
      <c r="AC1922"/>
      <c r="AD1922"/>
    </row>
    <row r="1923" spans="1:30" s="10" customFormat="1" ht="18.75" customHeight="1">
      <c r="A1923" s="5"/>
      <c r="B1923" s="5"/>
      <c r="C1923" s="18">
        <v>1920</v>
      </c>
      <c r="D1923" s="19" t="s">
        <v>66</v>
      </c>
      <c r="E1923" s="20" t="s">
        <v>383</v>
      </c>
      <c r="F1923" s="20" t="s">
        <v>383</v>
      </c>
      <c r="G1923" s="24" t="str">
        <f>IF(F1923=F1921,"Do",F1923)</f>
        <v>Do</v>
      </c>
      <c r="H1923" s="21" t="s">
        <v>2020</v>
      </c>
      <c r="I1923" s="127">
        <v>3</v>
      </c>
      <c r="J1923" s="11"/>
      <c r="K1923" s="126">
        <v>32.54</v>
      </c>
      <c r="L1923"/>
      <c r="M1923"/>
      <c r="N1923"/>
      <c r="O1923"/>
      <c r="P1923"/>
      <c r="Q1923"/>
      <c r="R1923"/>
      <c r="S1923"/>
      <c r="T1923"/>
      <c r="U1923"/>
      <c r="V1923"/>
      <c r="W1923"/>
      <c r="X1923"/>
      <c r="Y1923"/>
      <c r="Z1923"/>
      <c r="AA1923"/>
      <c r="AB1923"/>
      <c r="AC1923"/>
      <c r="AD1923"/>
    </row>
    <row r="1924" spans="1:30" s="10" customFormat="1" ht="45" customHeight="1">
      <c r="A1924" s="5"/>
      <c r="B1924" s="5"/>
      <c r="C1924" s="18">
        <v>1921</v>
      </c>
      <c r="D1924" s="19" t="s">
        <v>66</v>
      </c>
      <c r="E1924" s="20" t="s">
        <v>383</v>
      </c>
      <c r="F1924" s="20" t="s">
        <v>383</v>
      </c>
      <c r="G1924" s="24" t="str">
        <f t="shared" si="29"/>
        <v>Do</v>
      </c>
      <c r="H1924" s="21" t="s">
        <v>2021</v>
      </c>
      <c r="I1924" s="127">
        <f>7.41-7.285+8.8-8.45+10.224-9.524</f>
        <v>1.1750000000000025</v>
      </c>
      <c r="J1924" s="11"/>
      <c r="K1924" s="126">
        <v>15.35</v>
      </c>
      <c r="L1924"/>
      <c r="M1924"/>
      <c r="N1924"/>
      <c r="O1924"/>
      <c r="P1924"/>
      <c r="Q1924"/>
      <c r="R1924"/>
      <c r="S1924"/>
      <c r="T1924"/>
      <c r="U1924"/>
      <c r="V1924"/>
      <c r="W1924"/>
      <c r="X1924"/>
      <c r="Y1924"/>
      <c r="Z1924"/>
      <c r="AA1924"/>
      <c r="AB1924"/>
      <c r="AC1924"/>
      <c r="AD1924"/>
    </row>
    <row r="1925" spans="1:30" s="10" customFormat="1" ht="18.75" customHeight="1">
      <c r="A1925" s="5"/>
      <c r="B1925" s="5"/>
      <c r="C1925" s="18">
        <v>1922</v>
      </c>
      <c r="D1925" s="19" t="s">
        <v>66</v>
      </c>
      <c r="E1925" s="20" t="s">
        <v>383</v>
      </c>
      <c r="F1925" s="20" t="s">
        <v>383</v>
      </c>
      <c r="G1925" s="24" t="str">
        <f t="shared" si="29"/>
        <v>Do</v>
      </c>
      <c r="H1925" s="21" t="s">
        <v>2022</v>
      </c>
      <c r="I1925" s="127">
        <v>1</v>
      </c>
      <c r="J1925" s="11"/>
      <c r="K1925" s="126">
        <v>35.869999999999997</v>
      </c>
      <c r="L1925"/>
      <c r="M1925"/>
      <c r="N1925"/>
      <c r="O1925"/>
      <c r="P1925"/>
      <c r="Q1925"/>
      <c r="R1925"/>
      <c r="S1925"/>
      <c r="T1925"/>
      <c r="U1925"/>
      <c r="V1925"/>
      <c r="W1925"/>
      <c r="X1925"/>
      <c r="Y1925"/>
      <c r="Z1925"/>
      <c r="AA1925"/>
      <c r="AB1925"/>
      <c r="AC1925"/>
      <c r="AD1925"/>
    </row>
    <row r="1926" spans="1:30" s="10" customFormat="1" ht="60" customHeight="1">
      <c r="A1926" s="5"/>
      <c r="B1926" s="5"/>
      <c r="C1926" s="18">
        <v>1923</v>
      </c>
      <c r="D1926" s="19" t="s">
        <v>66</v>
      </c>
      <c r="E1926" s="20" t="s">
        <v>383</v>
      </c>
      <c r="F1926" s="20" t="s">
        <v>383</v>
      </c>
      <c r="G1926" s="24" t="str">
        <f t="shared" si="29"/>
        <v>Do</v>
      </c>
      <c r="H1926" s="21" t="s">
        <v>2023</v>
      </c>
      <c r="I1926" s="127">
        <f>3.415-3.215+4.515-4.315+6.835-6.545+9.75-8.75</f>
        <v>1.6899999999999995</v>
      </c>
      <c r="J1926" s="11"/>
      <c r="K1926" s="126">
        <v>22.44</v>
      </c>
      <c r="L1926"/>
      <c r="M1926"/>
      <c r="N1926"/>
      <c r="O1926"/>
      <c r="P1926"/>
      <c r="Q1926"/>
      <c r="R1926"/>
      <c r="S1926"/>
      <c r="T1926"/>
      <c r="U1926"/>
      <c r="V1926"/>
      <c r="W1926"/>
      <c r="X1926"/>
      <c r="Y1926"/>
      <c r="Z1926"/>
      <c r="AA1926"/>
      <c r="AB1926"/>
      <c r="AC1926"/>
      <c r="AD1926"/>
    </row>
    <row r="1927" spans="1:30" s="10" customFormat="1" ht="30" customHeight="1">
      <c r="A1927" s="5"/>
      <c r="B1927" s="5"/>
      <c r="C1927" s="18">
        <v>1924</v>
      </c>
      <c r="D1927" s="19" t="s">
        <v>66</v>
      </c>
      <c r="E1927" s="20" t="s">
        <v>383</v>
      </c>
      <c r="F1927" s="20" t="s">
        <v>383</v>
      </c>
      <c r="G1927" s="24" t="str">
        <f t="shared" si="29"/>
        <v>Do</v>
      </c>
      <c r="H1927" s="21" t="s">
        <v>2024</v>
      </c>
      <c r="I1927" s="127">
        <v>1.1000000000000001</v>
      </c>
      <c r="J1927" s="11"/>
      <c r="K1927" s="126">
        <v>13.81</v>
      </c>
      <c r="L1927"/>
      <c r="M1927"/>
      <c r="N1927"/>
      <c r="O1927"/>
      <c r="P1927"/>
      <c r="Q1927"/>
      <c r="R1927"/>
      <c r="S1927"/>
      <c r="T1927"/>
      <c r="U1927"/>
      <c r="V1927"/>
      <c r="W1927"/>
      <c r="X1927"/>
      <c r="Y1927"/>
      <c r="Z1927"/>
      <c r="AA1927"/>
      <c r="AB1927"/>
      <c r="AC1927"/>
      <c r="AD1927"/>
    </row>
    <row r="1928" spans="1:30" s="10" customFormat="1" ht="18.75" customHeight="1">
      <c r="A1928" s="5"/>
      <c r="B1928" s="5"/>
      <c r="C1928" s="18">
        <v>1925</v>
      </c>
      <c r="D1928" s="19" t="s">
        <v>66</v>
      </c>
      <c r="E1928" s="20" t="s">
        <v>383</v>
      </c>
      <c r="F1928" s="20" t="s">
        <v>383</v>
      </c>
      <c r="G1928" s="24" t="str">
        <f t="shared" si="29"/>
        <v>Do</v>
      </c>
      <c r="H1928" s="21" t="s">
        <v>2025</v>
      </c>
      <c r="I1928" s="127">
        <v>1</v>
      </c>
      <c r="J1928" s="11"/>
      <c r="K1928" s="126">
        <v>13.93</v>
      </c>
      <c r="L1928"/>
      <c r="M1928"/>
      <c r="N1928"/>
      <c r="O1928"/>
      <c r="P1928"/>
      <c r="Q1928"/>
      <c r="R1928"/>
      <c r="S1928"/>
      <c r="T1928"/>
      <c r="U1928"/>
      <c r="V1928"/>
      <c r="W1928"/>
      <c r="X1928"/>
      <c r="Y1928"/>
      <c r="Z1928"/>
      <c r="AA1928"/>
      <c r="AB1928"/>
      <c r="AC1928"/>
      <c r="AD1928"/>
    </row>
    <row r="1929" spans="1:30" s="10" customFormat="1" ht="18.75" customHeight="1">
      <c r="A1929" s="5"/>
      <c r="B1929" s="5"/>
      <c r="C1929" s="18">
        <v>1926</v>
      </c>
      <c r="D1929" s="19" t="s">
        <v>66</v>
      </c>
      <c r="E1929" s="20" t="s">
        <v>383</v>
      </c>
      <c r="F1929" s="20" t="s">
        <v>383</v>
      </c>
      <c r="G1929" s="24" t="str">
        <f t="shared" si="29"/>
        <v>Do</v>
      </c>
      <c r="H1929" s="21" t="s">
        <v>2026</v>
      </c>
      <c r="I1929" s="127">
        <f>8.503-2.64</f>
        <v>5.8629999999999995</v>
      </c>
      <c r="J1929" s="11"/>
      <c r="K1929" s="126">
        <v>42.46</v>
      </c>
      <c r="L1929"/>
      <c r="M1929"/>
      <c r="N1929"/>
      <c r="O1929"/>
      <c r="P1929"/>
      <c r="Q1929"/>
      <c r="R1929"/>
      <c r="S1929"/>
      <c r="T1929"/>
      <c r="U1929"/>
      <c r="V1929"/>
      <c r="W1929"/>
      <c r="X1929"/>
      <c r="Y1929"/>
      <c r="Z1929"/>
      <c r="AA1929"/>
      <c r="AB1929"/>
      <c r="AC1929"/>
      <c r="AD1929"/>
    </row>
    <row r="1930" spans="1:30" s="10" customFormat="1" ht="18.75" customHeight="1">
      <c r="A1930" s="5"/>
      <c r="B1930" s="5"/>
      <c r="C1930" s="18">
        <v>1927</v>
      </c>
      <c r="D1930" s="19" t="s">
        <v>66</v>
      </c>
      <c r="E1930" s="20" t="s">
        <v>383</v>
      </c>
      <c r="F1930" s="20" t="s">
        <v>383</v>
      </c>
      <c r="G1930" s="24" t="str">
        <f t="shared" si="29"/>
        <v>Do</v>
      </c>
      <c r="H1930" s="21" t="s">
        <v>2027</v>
      </c>
      <c r="I1930" s="127">
        <v>0.91</v>
      </c>
      <c r="J1930" s="11"/>
      <c r="K1930" s="126">
        <v>16.309999999999999</v>
      </c>
      <c r="L1930"/>
      <c r="M1930"/>
      <c r="N1930"/>
      <c r="O1930"/>
      <c r="P1930"/>
      <c r="Q1930"/>
      <c r="R1930"/>
      <c r="S1930"/>
      <c r="T1930"/>
      <c r="U1930"/>
      <c r="V1930"/>
      <c r="W1930"/>
      <c r="X1930"/>
      <c r="Y1930"/>
      <c r="Z1930"/>
      <c r="AA1930"/>
      <c r="AB1930"/>
      <c r="AC1930"/>
      <c r="AD1930"/>
    </row>
    <row r="1931" spans="1:30" s="10" customFormat="1" ht="30" customHeight="1">
      <c r="A1931" s="5"/>
      <c r="B1931" s="5"/>
      <c r="C1931" s="18">
        <v>1928</v>
      </c>
      <c r="D1931" s="19" t="s">
        <v>66</v>
      </c>
      <c r="E1931" s="20" t="s">
        <v>67</v>
      </c>
      <c r="F1931" s="20" t="s">
        <v>67</v>
      </c>
      <c r="G1931" s="24" t="str">
        <f t="shared" si="29"/>
        <v>Jorhat State Rd Divn</v>
      </c>
      <c r="H1931" s="32" t="s">
        <v>2028</v>
      </c>
      <c r="I1931" s="70">
        <v>1.8</v>
      </c>
      <c r="J1931" s="11"/>
      <c r="K1931" s="116">
        <v>44.87</v>
      </c>
      <c r="L1931"/>
      <c r="M1931"/>
      <c r="N1931"/>
      <c r="O1931"/>
      <c r="P1931"/>
      <c r="Q1931"/>
      <c r="R1931"/>
      <c r="S1931"/>
      <c r="T1931"/>
      <c r="U1931"/>
      <c r="V1931"/>
      <c r="W1931"/>
      <c r="X1931"/>
      <c r="Y1931"/>
      <c r="Z1931"/>
      <c r="AA1931"/>
      <c r="AB1931"/>
      <c r="AC1931"/>
      <c r="AD1931"/>
    </row>
    <row r="1932" spans="1:30" s="10" customFormat="1" ht="18.75" customHeight="1">
      <c r="A1932" s="5"/>
      <c r="B1932" s="5"/>
      <c r="C1932" s="18">
        <v>1929</v>
      </c>
      <c r="D1932" s="19" t="s">
        <v>66</v>
      </c>
      <c r="E1932" s="20" t="s">
        <v>67</v>
      </c>
      <c r="F1932" s="20" t="s">
        <v>67</v>
      </c>
      <c r="G1932" s="24" t="str">
        <f t="shared" si="29"/>
        <v>Do</v>
      </c>
      <c r="H1932" s="32" t="s">
        <v>2029</v>
      </c>
      <c r="I1932" s="70">
        <v>0.68600000000000005</v>
      </c>
      <c r="J1932" s="11"/>
      <c r="K1932" s="116">
        <v>11.76</v>
      </c>
      <c r="L1932"/>
      <c r="M1932"/>
      <c r="N1932"/>
      <c r="O1932"/>
      <c r="P1932"/>
      <c r="Q1932"/>
      <c r="R1932"/>
      <c r="S1932"/>
      <c r="T1932"/>
      <c r="U1932"/>
      <c r="V1932"/>
      <c r="W1932"/>
      <c r="X1932"/>
      <c r="Y1932"/>
      <c r="Z1932"/>
      <c r="AA1932"/>
      <c r="AB1932"/>
      <c r="AC1932"/>
      <c r="AD1932"/>
    </row>
    <row r="1933" spans="1:30" s="10" customFormat="1" ht="18.75" customHeight="1">
      <c r="A1933" s="5"/>
      <c r="B1933" s="5"/>
      <c r="C1933" s="18">
        <v>1930</v>
      </c>
      <c r="D1933" s="19" t="s">
        <v>66</v>
      </c>
      <c r="E1933" s="20" t="s">
        <v>67</v>
      </c>
      <c r="F1933" s="20" t="s">
        <v>67</v>
      </c>
      <c r="G1933" s="24" t="str">
        <f t="shared" si="29"/>
        <v>Do</v>
      </c>
      <c r="H1933" s="32" t="s">
        <v>2030</v>
      </c>
      <c r="I1933" s="70">
        <v>0.33900000000000002</v>
      </c>
      <c r="J1933" s="11"/>
      <c r="K1933" s="116">
        <v>9.16</v>
      </c>
      <c r="L1933"/>
      <c r="M1933"/>
      <c r="N1933"/>
      <c r="O1933"/>
      <c r="P1933"/>
      <c r="Q1933"/>
      <c r="R1933"/>
      <c r="S1933"/>
      <c r="T1933"/>
      <c r="U1933"/>
      <c r="V1933"/>
      <c r="W1933"/>
      <c r="X1933"/>
      <c r="Y1933"/>
      <c r="Z1933"/>
      <c r="AA1933"/>
      <c r="AB1933"/>
      <c r="AC1933"/>
      <c r="AD1933"/>
    </row>
    <row r="1934" spans="1:30" s="10" customFormat="1" ht="18.75" customHeight="1">
      <c r="A1934" s="5"/>
      <c r="B1934" s="5"/>
      <c r="C1934" s="18">
        <v>1931</v>
      </c>
      <c r="D1934" s="19" t="s">
        <v>66</v>
      </c>
      <c r="E1934" s="20" t="s">
        <v>67</v>
      </c>
      <c r="F1934" s="20" t="s">
        <v>67</v>
      </c>
      <c r="G1934" s="24" t="str">
        <f t="shared" si="29"/>
        <v>Do</v>
      </c>
      <c r="H1934" s="32" t="s">
        <v>2031</v>
      </c>
      <c r="I1934" s="70">
        <v>1.72</v>
      </c>
      <c r="J1934" s="11"/>
      <c r="K1934" s="116">
        <v>29.6</v>
      </c>
      <c r="L1934"/>
      <c r="M1934"/>
      <c r="N1934"/>
      <c r="O1934"/>
      <c r="P1934"/>
      <c r="Q1934"/>
      <c r="R1934"/>
      <c r="S1934"/>
      <c r="T1934"/>
      <c r="U1934"/>
      <c r="V1934"/>
      <c r="W1934"/>
      <c r="X1934"/>
      <c r="Y1934"/>
      <c r="Z1934"/>
      <c r="AA1934"/>
      <c r="AB1934"/>
      <c r="AC1934"/>
      <c r="AD1934"/>
    </row>
    <row r="1935" spans="1:30" s="10" customFormat="1" ht="18.75" customHeight="1">
      <c r="A1935" s="5"/>
      <c r="B1935" s="5"/>
      <c r="C1935" s="18">
        <v>1932</v>
      </c>
      <c r="D1935" s="19" t="s">
        <v>66</v>
      </c>
      <c r="E1935" s="20" t="s">
        <v>67</v>
      </c>
      <c r="F1935" s="20" t="s">
        <v>67</v>
      </c>
      <c r="G1935" s="24" t="str">
        <f t="shared" si="29"/>
        <v>Do</v>
      </c>
      <c r="H1935" s="32" t="s">
        <v>2032</v>
      </c>
      <c r="I1935" s="70">
        <v>0.4</v>
      </c>
      <c r="J1935" s="11"/>
      <c r="K1935" s="116">
        <v>27.64</v>
      </c>
      <c r="L1935"/>
      <c r="M1935"/>
      <c r="N1935"/>
      <c r="O1935"/>
      <c r="P1935"/>
      <c r="Q1935"/>
      <c r="R1935"/>
      <c r="S1935"/>
      <c r="T1935"/>
      <c r="U1935"/>
      <c r="V1935"/>
      <c r="W1935"/>
      <c r="X1935"/>
      <c r="Y1935"/>
      <c r="Z1935"/>
      <c r="AA1935"/>
      <c r="AB1935"/>
      <c r="AC1935"/>
      <c r="AD1935"/>
    </row>
    <row r="1936" spans="1:30" s="10" customFormat="1" ht="18.75" customHeight="1">
      <c r="A1936" s="5"/>
      <c r="B1936" s="5"/>
      <c r="C1936" s="18">
        <v>1933</v>
      </c>
      <c r="D1936" s="19" t="s">
        <v>66</v>
      </c>
      <c r="E1936" s="20" t="s">
        <v>67</v>
      </c>
      <c r="F1936" s="20" t="s">
        <v>67</v>
      </c>
      <c r="G1936" s="24" t="str">
        <f t="shared" si="29"/>
        <v>Do</v>
      </c>
      <c r="H1936" s="32" t="s">
        <v>2033</v>
      </c>
      <c r="I1936" s="70">
        <v>0.4</v>
      </c>
      <c r="J1936" s="11"/>
      <c r="K1936" s="116">
        <v>9.9700000000000006</v>
      </c>
      <c r="L1936"/>
      <c r="M1936"/>
      <c r="N1936"/>
      <c r="O1936"/>
      <c r="P1936"/>
      <c r="Q1936"/>
      <c r="R1936"/>
      <c r="S1936"/>
      <c r="T1936"/>
      <c r="U1936"/>
      <c r="V1936"/>
      <c r="W1936"/>
      <c r="X1936"/>
      <c r="Y1936"/>
      <c r="Z1936"/>
      <c r="AA1936"/>
      <c r="AB1936"/>
      <c r="AC1936"/>
      <c r="AD1936"/>
    </row>
    <row r="1937" spans="1:30" s="10" customFormat="1" ht="30" customHeight="1">
      <c r="A1937" s="5"/>
      <c r="B1937" s="5"/>
      <c r="C1937" s="18">
        <v>1934</v>
      </c>
      <c r="D1937" s="19" t="s">
        <v>66</v>
      </c>
      <c r="E1937" s="20" t="s">
        <v>383</v>
      </c>
      <c r="F1937" s="20" t="s">
        <v>383</v>
      </c>
      <c r="G1937" s="24" t="str">
        <f t="shared" si="29"/>
        <v>Jorhat Rural Rd Divn</v>
      </c>
      <c r="H1937" s="21" t="s">
        <v>2034</v>
      </c>
      <c r="I1937" s="127">
        <f>20.45-12.5</f>
        <v>7.9499999999999993</v>
      </c>
      <c r="J1937" s="11"/>
      <c r="K1937" s="126">
        <v>90</v>
      </c>
      <c r="L1937"/>
      <c r="M1937"/>
      <c r="N1937"/>
      <c r="O1937"/>
      <c r="P1937"/>
      <c r="Q1937"/>
      <c r="R1937"/>
      <c r="S1937"/>
      <c r="T1937"/>
      <c r="U1937"/>
      <c r="V1937"/>
      <c r="W1937"/>
      <c r="X1937"/>
      <c r="Y1937"/>
      <c r="Z1937"/>
      <c r="AA1937"/>
      <c r="AB1937"/>
      <c r="AC1937"/>
      <c r="AD1937"/>
    </row>
    <row r="1938" spans="1:30" s="10" customFormat="1" ht="30" customHeight="1">
      <c r="A1938" s="5"/>
      <c r="B1938" s="5"/>
      <c r="C1938" s="18">
        <v>1935</v>
      </c>
      <c r="D1938" s="19" t="s">
        <v>66</v>
      </c>
      <c r="E1938" s="20" t="s">
        <v>67</v>
      </c>
      <c r="F1938" s="20" t="s">
        <v>67</v>
      </c>
      <c r="G1938" s="24" t="str">
        <f t="shared" si="29"/>
        <v>Jorhat State Rd Divn</v>
      </c>
      <c r="H1938" s="32" t="s">
        <v>2035</v>
      </c>
      <c r="I1938" s="70">
        <v>4.96</v>
      </c>
      <c r="J1938" s="11"/>
      <c r="K1938" s="116">
        <v>78.790000000000006</v>
      </c>
      <c r="L1938"/>
      <c r="M1938"/>
      <c r="N1938"/>
      <c r="O1938"/>
      <c r="P1938"/>
      <c r="Q1938"/>
      <c r="R1938"/>
      <c r="S1938"/>
      <c r="T1938"/>
      <c r="U1938"/>
      <c r="V1938"/>
      <c r="W1938"/>
      <c r="X1938"/>
      <c r="Y1938"/>
      <c r="Z1938"/>
      <c r="AA1938"/>
      <c r="AB1938"/>
      <c r="AC1938"/>
      <c r="AD1938"/>
    </row>
    <row r="1939" spans="1:30" s="10" customFormat="1" ht="18.75" customHeight="1">
      <c r="A1939" s="5"/>
      <c r="B1939" s="5"/>
      <c r="C1939" s="18">
        <v>1936</v>
      </c>
      <c r="D1939" s="19" t="s">
        <v>66</v>
      </c>
      <c r="E1939" s="20" t="s">
        <v>67</v>
      </c>
      <c r="F1939" s="20" t="s">
        <v>67</v>
      </c>
      <c r="G1939" s="24" t="str">
        <f t="shared" si="29"/>
        <v>Do</v>
      </c>
      <c r="H1939" s="32" t="s">
        <v>2036</v>
      </c>
      <c r="I1939" s="70">
        <v>0.65</v>
      </c>
      <c r="J1939" s="11"/>
      <c r="K1939" s="116">
        <v>7.1</v>
      </c>
      <c r="L1939"/>
      <c r="M1939"/>
      <c r="N1939"/>
      <c r="O1939"/>
      <c r="P1939"/>
      <c r="Q1939"/>
      <c r="R1939"/>
      <c r="S1939"/>
      <c r="T1939"/>
      <c r="U1939"/>
      <c r="V1939"/>
      <c r="W1939"/>
      <c r="X1939"/>
      <c r="Y1939"/>
      <c r="Z1939"/>
      <c r="AA1939"/>
      <c r="AB1939"/>
      <c r="AC1939"/>
      <c r="AD1939"/>
    </row>
    <row r="1940" spans="1:30" s="10" customFormat="1" ht="18.75" customHeight="1">
      <c r="A1940" s="5"/>
      <c r="B1940" s="5"/>
      <c r="C1940" s="18">
        <v>1937</v>
      </c>
      <c r="D1940" s="19" t="s">
        <v>66</v>
      </c>
      <c r="E1940" s="20" t="s">
        <v>67</v>
      </c>
      <c r="F1940" s="20" t="s">
        <v>67</v>
      </c>
      <c r="G1940" s="24" t="str">
        <f t="shared" si="29"/>
        <v>Do</v>
      </c>
      <c r="H1940" s="32" t="s">
        <v>2037</v>
      </c>
      <c r="I1940" s="117">
        <v>0.13</v>
      </c>
      <c r="J1940" s="11"/>
      <c r="K1940" s="116">
        <v>1.65</v>
      </c>
      <c r="L1940"/>
      <c r="M1940"/>
      <c r="N1940"/>
      <c r="O1940"/>
      <c r="P1940"/>
      <c r="Q1940"/>
      <c r="R1940"/>
      <c r="S1940"/>
      <c r="T1940"/>
      <c r="U1940"/>
      <c r="V1940"/>
      <c r="W1940"/>
      <c r="X1940"/>
      <c r="Y1940"/>
      <c r="Z1940"/>
      <c r="AA1940"/>
      <c r="AB1940"/>
      <c r="AC1940"/>
      <c r="AD1940"/>
    </row>
    <row r="1941" spans="1:30" s="10" customFormat="1" ht="18.75" customHeight="1">
      <c r="A1941" s="5"/>
      <c r="B1941" s="5"/>
      <c r="C1941" s="18">
        <v>1938</v>
      </c>
      <c r="D1941" s="19" t="s">
        <v>66</v>
      </c>
      <c r="E1941" s="20" t="s">
        <v>67</v>
      </c>
      <c r="F1941" s="20" t="s">
        <v>67</v>
      </c>
      <c r="G1941" s="24"/>
      <c r="H1941" s="118" t="s">
        <v>1778</v>
      </c>
      <c r="I1941" s="117"/>
      <c r="J1941" s="11"/>
      <c r="K1941" s="116">
        <v>20</v>
      </c>
      <c r="L1941"/>
      <c r="M1941"/>
      <c r="N1941"/>
      <c r="O1941"/>
      <c r="P1941"/>
      <c r="Q1941"/>
      <c r="R1941"/>
      <c r="S1941"/>
      <c r="T1941"/>
      <c r="U1941"/>
      <c r="V1941"/>
      <c r="W1941"/>
      <c r="X1941"/>
      <c r="Y1941"/>
      <c r="Z1941"/>
      <c r="AA1941"/>
      <c r="AB1941"/>
      <c r="AC1941"/>
      <c r="AD1941"/>
    </row>
    <row r="1942" spans="1:30" s="10" customFormat="1" ht="30" customHeight="1">
      <c r="A1942" s="5"/>
      <c r="B1942" s="5"/>
      <c r="C1942" s="18">
        <v>1939</v>
      </c>
      <c r="D1942" s="19" t="s">
        <v>66</v>
      </c>
      <c r="E1942" s="20" t="s">
        <v>383</v>
      </c>
      <c r="F1942" s="20" t="s">
        <v>383</v>
      </c>
      <c r="G1942" s="24" t="str">
        <f>IF(F1942=F1940,"Do",F1942)</f>
        <v>Jorhat Rural Rd Divn</v>
      </c>
      <c r="H1942" s="32" t="s">
        <v>2038</v>
      </c>
      <c r="I1942" s="117">
        <v>1.1000000000000001</v>
      </c>
      <c r="J1942" s="11"/>
      <c r="K1942" s="116">
        <v>13.31</v>
      </c>
      <c r="L1942"/>
      <c r="M1942"/>
      <c r="N1942"/>
      <c r="O1942"/>
      <c r="P1942"/>
      <c r="Q1942"/>
      <c r="R1942"/>
      <c r="S1942"/>
      <c r="T1942"/>
      <c r="U1942"/>
      <c r="V1942"/>
      <c r="W1942"/>
      <c r="X1942"/>
      <c r="Y1942"/>
      <c r="Z1942"/>
      <c r="AA1942"/>
      <c r="AB1942"/>
      <c r="AC1942"/>
      <c r="AD1942"/>
    </row>
    <row r="1943" spans="1:30" s="10" customFormat="1" ht="18.75" customHeight="1">
      <c r="A1943" s="5"/>
      <c r="B1943" s="5"/>
      <c r="C1943" s="18">
        <v>1940</v>
      </c>
      <c r="D1943" s="19" t="s">
        <v>66</v>
      </c>
      <c r="E1943" s="20" t="s">
        <v>383</v>
      </c>
      <c r="F1943" s="20" t="s">
        <v>383</v>
      </c>
      <c r="G1943" s="24" t="str">
        <f t="shared" si="29"/>
        <v>Do</v>
      </c>
      <c r="H1943" s="32" t="s">
        <v>2039</v>
      </c>
      <c r="I1943" s="117">
        <v>1.1879999999999999</v>
      </c>
      <c r="J1943" s="11"/>
      <c r="K1943" s="116">
        <v>14.07</v>
      </c>
      <c r="L1943"/>
      <c r="M1943"/>
      <c r="N1943"/>
      <c r="O1943"/>
      <c r="P1943"/>
      <c r="Q1943"/>
      <c r="R1943"/>
      <c r="S1943"/>
      <c r="T1943"/>
      <c r="U1943"/>
      <c r="V1943"/>
      <c r="W1943"/>
      <c r="X1943"/>
      <c r="Y1943"/>
      <c r="Z1943"/>
      <c r="AA1943"/>
      <c r="AB1943"/>
      <c r="AC1943"/>
      <c r="AD1943"/>
    </row>
    <row r="1944" spans="1:30" s="10" customFormat="1" ht="18.75" customHeight="1">
      <c r="A1944" s="5"/>
      <c r="B1944" s="5"/>
      <c r="C1944" s="18">
        <v>1941</v>
      </c>
      <c r="D1944" s="19" t="s">
        <v>66</v>
      </c>
      <c r="E1944" s="20" t="s">
        <v>383</v>
      </c>
      <c r="F1944" s="20" t="s">
        <v>383</v>
      </c>
      <c r="G1944" s="24" t="str">
        <f t="shared" si="29"/>
        <v>Do</v>
      </c>
      <c r="H1944" s="32" t="s">
        <v>2040</v>
      </c>
      <c r="I1944" s="117">
        <v>0.5</v>
      </c>
      <c r="J1944" s="11"/>
      <c r="K1944" s="116">
        <v>6.73</v>
      </c>
      <c r="L1944"/>
      <c r="M1944"/>
      <c r="N1944"/>
      <c r="O1944"/>
      <c r="P1944"/>
      <c r="Q1944"/>
      <c r="R1944"/>
      <c r="S1944"/>
      <c r="T1944"/>
      <c r="U1944"/>
      <c r="V1944"/>
      <c r="W1944"/>
      <c r="X1944"/>
      <c r="Y1944"/>
      <c r="Z1944"/>
      <c r="AA1944"/>
      <c r="AB1944"/>
      <c r="AC1944"/>
      <c r="AD1944"/>
    </row>
    <row r="1945" spans="1:30" s="10" customFormat="1" ht="18.75" customHeight="1">
      <c r="A1945" s="5"/>
      <c r="B1945" s="5"/>
      <c r="C1945" s="18">
        <v>1942</v>
      </c>
      <c r="D1945" s="19" t="s">
        <v>66</v>
      </c>
      <c r="E1945" s="20" t="s">
        <v>383</v>
      </c>
      <c r="F1945" s="20" t="s">
        <v>383</v>
      </c>
      <c r="G1945" s="24" t="str">
        <f t="shared" si="29"/>
        <v>Do</v>
      </c>
      <c r="H1945" s="32" t="s">
        <v>2041</v>
      </c>
      <c r="I1945" s="117">
        <v>3.3</v>
      </c>
      <c r="J1945" s="11"/>
      <c r="K1945" s="116">
        <v>68.97</v>
      </c>
      <c r="L1945"/>
      <c r="M1945"/>
      <c r="N1945"/>
      <c r="O1945"/>
      <c r="P1945"/>
      <c r="Q1945"/>
      <c r="R1945"/>
      <c r="S1945"/>
      <c r="T1945"/>
      <c r="U1945"/>
      <c r="V1945"/>
      <c r="W1945"/>
      <c r="X1945"/>
      <c r="Y1945"/>
      <c r="Z1945"/>
      <c r="AA1945"/>
      <c r="AB1945"/>
      <c r="AC1945"/>
      <c r="AD1945"/>
    </row>
    <row r="1946" spans="1:30" s="10" customFormat="1" ht="30" customHeight="1">
      <c r="A1946" s="5"/>
      <c r="B1946" s="5"/>
      <c r="C1946" s="18">
        <v>1943</v>
      </c>
      <c r="D1946" s="19" t="s">
        <v>66</v>
      </c>
      <c r="E1946" s="20" t="s">
        <v>383</v>
      </c>
      <c r="F1946" s="20" t="s">
        <v>383</v>
      </c>
      <c r="G1946" s="24" t="str">
        <f t="shared" si="29"/>
        <v>Do</v>
      </c>
      <c r="H1946" s="32" t="s">
        <v>2042</v>
      </c>
      <c r="I1946" s="117">
        <v>6.8</v>
      </c>
      <c r="J1946" s="11"/>
      <c r="K1946" s="116">
        <v>86.93</v>
      </c>
      <c r="L1946"/>
      <c r="M1946"/>
      <c r="N1946"/>
      <c r="O1946"/>
      <c r="P1946"/>
      <c r="Q1946"/>
      <c r="R1946"/>
      <c r="S1946"/>
      <c r="T1946"/>
      <c r="U1946"/>
      <c r="V1946"/>
      <c r="W1946"/>
      <c r="X1946"/>
      <c r="Y1946"/>
      <c r="Z1946"/>
      <c r="AA1946"/>
      <c r="AB1946"/>
      <c r="AC1946"/>
      <c r="AD1946"/>
    </row>
    <row r="1947" spans="1:30" s="10" customFormat="1" ht="30" customHeight="1">
      <c r="A1947" s="5"/>
      <c r="B1947" s="5"/>
      <c r="C1947" s="18">
        <v>1944</v>
      </c>
      <c r="D1947" s="19" t="s">
        <v>66</v>
      </c>
      <c r="E1947" s="20" t="s">
        <v>383</v>
      </c>
      <c r="F1947" s="20" t="s">
        <v>383</v>
      </c>
      <c r="G1947" s="24"/>
      <c r="H1947" s="118" t="s">
        <v>1778</v>
      </c>
      <c r="I1947" s="117"/>
      <c r="J1947" s="11"/>
      <c r="K1947" s="116">
        <v>10</v>
      </c>
      <c r="L1947"/>
      <c r="M1947"/>
      <c r="N1947"/>
      <c r="O1947"/>
      <c r="P1947"/>
      <c r="Q1947"/>
      <c r="R1947"/>
      <c r="S1947"/>
      <c r="T1947"/>
      <c r="U1947"/>
      <c r="V1947"/>
      <c r="W1947"/>
      <c r="X1947"/>
      <c r="Y1947"/>
      <c r="Z1947"/>
      <c r="AA1947"/>
      <c r="AB1947"/>
      <c r="AC1947"/>
      <c r="AD1947"/>
    </row>
    <row r="1948" spans="1:30" s="10" customFormat="1" ht="75" customHeight="1">
      <c r="A1948" s="5"/>
      <c r="B1948" s="5"/>
      <c r="C1948" s="18">
        <v>1945</v>
      </c>
      <c r="D1948" s="19" t="s">
        <v>71</v>
      </c>
      <c r="E1948" s="20" t="s">
        <v>3</v>
      </c>
      <c r="F1948" s="20" t="s">
        <v>3</v>
      </c>
      <c r="G1948" s="24" t="str">
        <f>IF(F1948=F1946,"Do",F1948)</f>
        <v>Guwahati City Divn No-II</v>
      </c>
      <c r="H1948" s="32" t="s">
        <v>2043</v>
      </c>
      <c r="I1948" s="117">
        <v>0.23200000000000001</v>
      </c>
      <c r="J1948" s="11"/>
      <c r="K1948" s="116">
        <v>25</v>
      </c>
      <c r="L1948"/>
      <c r="M1948"/>
      <c r="N1948"/>
      <c r="O1948"/>
      <c r="P1948"/>
      <c r="Q1948"/>
      <c r="R1948"/>
      <c r="S1948"/>
      <c r="T1948"/>
      <c r="U1948"/>
      <c r="V1948"/>
      <c r="W1948"/>
      <c r="X1948"/>
      <c r="Y1948"/>
      <c r="Z1948"/>
      <c r="AA1948"/>
      <c r="AB1948"/>
      <c r="AC1948"/>
      <c r="AD1948"/>
    </row>
    <row r="1949" spans="1:30" s="10" customFormat="1" ht="30" customHeight="1">
      <c r="A1949" s="5"/>
      <c r="B1949" s="5"/>
      <c r="C1949" s="18">
        <v>1946</v>
      </c>
      <c r="D1949" s="19" t="s">
        <v>71</v>
      </c>
      <c r="E1949" s="20" t="s">
        <v>3</v>
      </c>
      <c r="F1949" s="20" t="s">
        <v>3</v>
      </c>
      <c r="G1949" s="24" t="str">
        <f t="shared" si="29"/>
        <v>Do</v>
      </c>
      <c r="H1949" s="32" t="s">
        <v>2044</v>
      </c>
      <c r="I1949" s="117">
        <v>0.15</v>
      </c>
      <c r="J1949" s="11"/>
      <c r="K1949" s="116">
        <v>15</v>
      </c>
      <c r="L1949"/>
      <c r="M1949"/>
      <c r="N1949"/>
      <c r="O1949"/>
      <c r="P1949"/>
      <c r="Q1949"/>
      <c r="R1949"/>
      <c r="S1949"/>
      <c r="T1949"/>
      <c r="U1949"/>
      <c r="V1949"/>
      <c r="W1949"/>
      <c r="X1949"/>
      <c r="Y1949"/>
      <c r="Z1949"/>
      <c r="AA1949"/>
      <c r="AB1949"/>
      <c r="AC1949"/>
      <c r="AD1949"/>
    </row>
    <row r="1950" spans="1:30" s="10" customFormat="1" ht="30" customHeight="1">
      <c r="A1950" s="5"/>
      <c r="B1950" s="5"/>
      <c r="C1950" s="18">
        <v>1947</v>
      </c>
      <c r="D1950" s="19" t="s">
        <v>71</v>
      </c>
      <c r="E1950" s="20" t="s">
        <v>3</v>
      </c>
      <c r="F1950" s="20" t="s">
        <v>3</v>
      </c>
      <c r="G1950" s="24" t="str">
        <f t="shared" si="29"/>
        <v>Do</v>
      </c>
      <c r="H1950" s="32" t="s">
        <v>2045</v>
      </c>
      <c r="I1950" s="117">
        <v>0.16300000000000001</v>
      </c>
      <c r="J1950" s="11"/>
      <c r="K1950" s="116">
        <v>25</v>
      </c>
      <c r="L1950"/>
      <c r="M1950"/>
      <c r="N1950"/>
      <c r="O1950"/>
      <c r="P1950"/>
      <c r="Q1950"/>
      <c r="R1950"/>
      <c r="S1950"/>
      <c r="T1950"/>
      <c r="U1950"/>
      <c r="V1950"/>
      <c r="W1950"/>
      <c r="X1950"/>
      <c r="Y1950"/>
      <c r="Z1950"/>
      <c r="AA1950"/>
      <c r="AB1950"/>
      <c r="AC1950"/>
      <c r="AD1950"/>
    </row>
    <row r="1951" spans="1:30" s="10" customFormat="1" ht="45" customHeight="1">
      <c r="A1951" s="5"/>
      <c r="B1951" s="5"/>
      <c r="C1951" s="18">
        <v>1948</v>
      </c>
      <c r="D1951" s="19" t="s">
        <v>71</v>
      </c>
      <c r="E1951" s="69" t="s">
        <v>468</v>
      </c>
      <c r="F1951" s="69" t="s">
        <v>468</v>
      </c>
      <c r="G1951" s="24" t="str">
        <f t="shared" si="29"/>
        <v>Guwahati City Division No.III</v>
      </c>
      <c r="H1951" s="32" t="s">
        <v>2046</v>
      </c>
      <c r="I1951" s="117">
        <v>0.1</v>
      </c>
      <c r="J1951" s="11"/>
      <c r="K1951" s="116">
        <v>10</v>
      </c>
      <c r="L1951"/>
      <c r="M1951"/>
      <c r="N1951"/>
      <c r="O1951"/>
      <c r="P1951"/>
      <c r="Q1951"/>
      <c r="R1951"/>
      <c r="S1951"/>
      <c r="T1951"/>
      <c r="U1951"/>
      <c r="V1951"/>
      <c r="W1951"/>
      <c r="X1951"/>
      <c r="Y1951"/>
      <c r="Z1951"/>
      <c r="AA1951"/>
      <c r="AB1951"/>
      <c r="AC1951"/>
      <c r="AD1951"/>
    </row>
    <row r="1952" spans="1:30" s="10" customFormat="1" ht="30" customHeight="1">
      <c r="A1952" s="5"/>
      <c r="B1952" s="5"/>
      <c r="C1952" s="18">
        <v>1949</v>
      </c>
      <c r="D1952" s="19" t="s">
        <v>71</v>
      </c>
      <c r="E1952" s="69" t="s">
        <v>468</v>
      </c>
      <c r="F1952" s="69" t="s">
        <v>468</v>
      </c>
      <c r="G1952" s="24" t="str">
        <f t="shared" si="29"/>
        <v>Do</v>
      </c>
      <c r="H1952" s="32" t="s">
        <v>2047</v>
      </c>
      <c r="I1952" s="117">
        <v>0.12</v>
      </c>
      <c r="J1952" s="11"/>
      <c r="K1952" s="116">
        <v>12</v>
      </c>
      <c r="L1952"/>
      <c r="M1952"/>
      <c r="N1952"/>
      <c r="O1952"/>
      <c r="P1952"/>
      <c r="Q1952"/>
      <c r="R1952"/>
      <c r="S1952"/>
      <c r="T1952"/>
      <c r="U1952"/>
      <c r="V1952"/>
      <c r="W1952"/>
      <c r="X1952"/>
      <c r="Y1952"/>
      <c r="Z1952"/>
      <c r="AA1952"/>
      <c r="AB1952"/>
      <c r="AC1952"/>
      <c r="AD1952"/>
    </row>
    <row r="1953" spans="1:30" s="10" customFormat="1" ht="30" customHeight="1">
      <c r="A1953" s="5"/>
      <c r="B1953" s="5"/>
      <c r="C1953" s="18">
        <v>1950</v>
      </c>
      <c r="D1953" s="19" t="s">
        <v>71</v>
      </c>
      <c r="E1953" s="69" t="s">
        <v>468</v>
      </c>
      <c r="F1953" s="69" t="s">
        <v>468</v>
      </c>
      <c r="G1953" s="24" t="str">
        <f t="shared" si="29"/>
        <v>Do</v>
      </c>
      <c r="H1953" s="32" t="s">
        <v>2048</v>
      </c>
      <c r="I1953" s="117">
        <v>0.5</v>
      </c>
      <c r="J1953" s="11"/>
      <c r="K1953" s="116">
        <v>10</v>
      </c>
      <c r="L1953"/>
      <c r="M1953"/>
      <c r="N1953"/>
      <c r="O1953"/>
      <c r="P1953"/>
      <c r="Q1953"/>
      <c r="R1953"/>
      <c r="S1953"/>
      <c r="T1953"/>
      <c r="U1953"/>
      <c r="V1953"/>
      <c r="W1953"/>
      <c r="X1953"/>
      <c r="Y1953"/>
      <c r="Z1953"/>
      <c r="AA1953"/>
      <c r="AB1953"/>
      <c r="AC1953"/>
      <c r="AD1953"/>
    </row>
    <row r="1954" spans="1:30" s="10" customFormat="1" ht="30" customHeight="1">
      <c r="A1954" s="5"/>
      <c r="B1954" s="5"/>
      <c r="C1954" s="18">
        <v>1951</v>
      </c>
      <c r="D1954" s="19" t="s">
        <v>71</v>
      </c>
      <c r="E1954" s="69" t="s">
        <v>468</v>
      </c>
      <c r="F1954" s="69" t="s">
        <v>468</v>
      </c>
      <c r="G1954" s="24" t="str">
        <f t="shared" si="29"/>
        <v>Do</v>
      </c>
      <c r="H1954" s="32" t="s">
        <v>2049</v>
      </c>
      <c r="I1954" s="117">
        <v>0.12</v>
      </c>
      <c r="J1954" s="11"/>
      <c r="K1954" s="116">
        <v>5</v>
      </c>
      <c r="L1954"/>
      <c r="M1954"/>
      <c r="N1954"/>
      <c r="O1954"/>
      <c r="P1954"/>
      <c r="Q1954"/>
      <c r="R1954"/>
      <c r="S1954"/>
      <c r="T1954"/>
      <c r="U1954"/>
      <c r="V1954"/>
      <c r="W1954"/>
      <c r="X1954"/>
      <c r="Y1954"/>
      <c r="Z1954"/>
      <c r="AA1954"/>
      <c r="AB1954"/>
      <c r="AC1954"/>
      <c r="AD1954"/>
    </row>
    <row r="1955" spans="1:30" s="10" customFormat="1" ht="30" customHeight="1">
      <c r="A1955" s="5"/>
      <c r="B1955" s="5"/>
      <c r="C1955" s="18">
        <v>1952</v>
      </c>
      <c r="D1955" s="19" t="s">
        <v>71</v>
      </c>
      <c r="E1955" s="69" t="s">
        <v>468</v>
      </c>
      <c r="F1955" s="69" t="s">
        <v>468</v>
      </c>
      <c r="G1955" s="24" t="str">
        <f t="shared" si="29"/>
        <v>Do</v>
      </c>
      <c r="H1955" s="32" t="s">
        <v>2050</v>
      </c>
      <c r="I1955" s="117">
        <v>0.16</v>
      </c>
      <c r="J1955" s="11"/>
      <c r="K1955" s="116">
        <v>10</v>
      </c>
      <c r="L1955"/>
      <c r="M1955"/>
      <c r="N1955"/>
      <c r="O1955"/>
      <c r="P1955"/>
      <c r="Q1955"/>
      <c r="R1955"/>
      <c r="S1955"/>
      <c r="T1955"/>
      <c r="U1955"/>
      <c r="V1955"/>
      <c r="W1955"/>
      <c r="X1955"/>
      <c r="Y1955"/>
      <c r="Z1955"/>
      <c r="AA1955"/>
      <c r="AB1955"/>
      <c r="AC1955"/>
      <c r="AD1955"/>
    </row>
    <row r="1956" spans="1:30" s="10" customFormat="1" ht="30" customHeight="1">
      <c r="A1956" s="5"/>
      <c r="B1956" s="5"/>
      <c r="C1956" s="18">
        <v>1953</v>
      </c>
      <c r="D1956" s="19" t="s">
        <v>159</v>
      </c>
      <c r="E1956" s="20" t="s">
        <v>160</v>
      </c>
      <c r="F1956" s="20" t="s">
        <v>160</v>
      </c>
      <c r="G1956" s="24" t="str">
        <f t="shared" si="29"/>
        <v>Guwahati Rd Divn</v>
      </c>
      <c r="H1956" s="113" t="s">
        <v>2051</v>
      </c>
      <c r="I1956" s="121">
        <v>1</v>
      </c>
      <c r="J1956" s="11"/>
      <c r="K1956" s="120">
        <v>8</v>
      </c>
      <c r="L1956"/>
      <c r="M1956"/>
      <c r="N1956"/>
      <c r="O1956"/>
      <c r="P1956"/>
      <c r="Q1956"/>
      <c r="R1956"/>
      <c r="S1956"/>
      <c r="T1956"/>
      <c r="U1956"/>
      <c r="V1956"/>
      <c r="W1956"/>
      <c r="X1956"/>
      <c r="Y1956"/>
      <c r="Z1956"/>
      <c r="AA1956"/>
      <c r="AB1956"/>
      <c r="AC1956"/>
      <c r="AD1956"/>
    </row>
    <row r="1957" spans="1:30" s="10" customFormat="1" ht="18.75" customHeight="1">
      <c r="A1957" s="5"/>
      <c r="B1957" s="5"/>
      <c r="C1957" s="18">
        <v>1954</v>
      </c>
      <c r="D1957" s="19" t="s">
        <v>159</v>
      </c>
      <c r="E1957" s="20" t="s">
        <v>160</v>
      </c>
      <c r="F1957" s="20" t="s">
        <v>160</v>
      </c>
      <c r="G1957" s="24" t="str">
        <f t="shared" si="29"/>
        <v>Do</v>
      </c>
      <c r="H1957" s="113" t="s">
        <v>2052</v>
      </c>
      <c r="I1957" s="121">
        <v>0.75</v>
      </c>
      <c r="J1957" s="11"/>
      <c r="K1957" s="120">
        <v>12.51</v>
      </c>
      <c r="L1957"/>
      <c r="M1957"/>
      <c r="N1957"/>
      <c r="O1957"/>
      <c r="P1957"/>
      <c r="Q1957"/>
      <c r="R1957"/>
      <c r="S1957"/>
      <c r="T1957"/>
      <c r="U1957"/>
      <c r="V1957"/>
      <c r="W1957"/>
      <c r="X1957"/>
      <c r="Y1957"/>
      <c r="Z1957"/>
      <c r="AA1957"/>
      <c r="AB1957"/>
      <c r="AC1957"/>
      <c r="AD1957"/>
    </row>
    <row r="1958" spans="1:30" s="10" customFormat="1" ht="30" customHeight="1">
      <c r="A1958" s="5"/>
      <c r="B1958" s="5"/>
      <c r="C1958" s="18">
        <v>1955</v>
      </c>
      <c r="D1958" s="19" t="s">
        <v>159</v>
      </c>
      <c r="E1958" s="20" t="s">
        <v>160</v>
      </c>
      <c r="F1958" s="20" t="s">
        <v>160</v>
      </c>
      <c r="G1958" s="24" t="str">
        <f t="shared" si="29"/>
        <v>Do</v>
      </c>
      <c r="H1958" s="113" t="s">
        <v>2053</v>
      </c>
      <c r="I1958" s="121">
        <f>0.8-0.37</f>
        <v>0.43000000000000005</v>
      </c>
      <c r="J1958" s="11"/>
      <c r="K1958" s="120">
        <v>5.61</v>
      </c>
      <c r="L1958"/>
      <c r="M1958"/>
      <c r="N1958"/>
      <c r="O1958"/>
      <c r="P1958"/>
      <c r="Q1958"/>
      <c r="R1958"/>
      <c r="S1958"/>
      <c r="T1958"/>
      <c r="U1958"/>
      <c r="V1958"/>
      <c r="W1958"/>
      <c r="X1958"/>
      <c r="Y1958"/>
      <c r="Z1958"/>
      <c r="AA1958"/>
      <c r="AB1958"/>
      <c r="AC1958"/>
      <c r="AD1958"/>
    </row>
    <row r="1959" spans="1:30" s="10" customFormat="1" ht="30" customHeight="1">
      <c r="A1959" s="5"/>
      <c r="B1959" s="5"/>
      <c r="C1959" s="18">
        <v>1956</v>
      </c>
      <c r="D1959" s="19" t="s">
        <v>159</v>
      </c>
      <c r="E1959" s="20" t="s">
        <v>160</v>
      </c>
      <c r="F1959" s="20" t="s">
        <v>160</v>
      </c>
      <c r="G1959" s="24" t="str">
        <f t="shared" ref="G1959:G2022" si="30">IF(F1959=F1958,"Do",F1959)</f>
        <v>Do</v>
      </c>
      <c r="H1959" s="113" t="s">
        <v>2054</v>
      </c>
      <c r="I1959" s="121">
        <v>3.5</v>
      </c>
      <c r="J1959" s="11"/>
      <c r="K1959" s="120">
        <v>55.11</v>
      </c>
      <c r="L1959"/>
      <c r="M1959"/>
      <c r="N1959"/>
      <c r="O1959"/>
      <c r="P1959"/>
      <c r="Q1959"/>
      <c r="R1959"/>
      <c r="S1959"/>
      <c r="T1959"/>
      <c r="U1959"/>
      <c r="V1959"/>
      <c r="W1959"/>
      <c r="X1959"/>
      <c r="Y1959"/>
      <c r="Z1959"/>
      <c r="AA1959"/>
      <c r="AB1959"/>
      <c r="AC1959"/>
      <c r="AD1959"/>
    </row>
    <row r="1960" spans="1:30" s="10" customFormat="1" ht="30" customHeight="1">
      <c r="A1960" s="5"/>
      <c r="B1960" s="5"/>
      <c r="C1960" s="18">
        <v>1957</v>
      </c>
      <c r="D1960" s="19" t="s">
        <v>159</v>
      </c>
      <c r="E1960" s="20" t="s">
        <v>160</v>
      </c>
      <c r="F1960" s="20" t="s">
        <v>160</v>
      </c>
      <c r="G1960" s="24" t="str">
        <f t="shared" si="30"/>
        <v>Do</v>
      </c>
      <c r="H1960" s="113" t="s">
        <v>2055</v>
      </c>
      <c r="I1960" s="121">
        <v>0.25</v>
      </c>
      <c r="J1960" s="11"/>
      <c r="K1960" s="120">
        <v>5.77</v>
      </c>
      <c r="L1960"/>
      <c r="M1960"/>
      <c r="N1960"/>
      <c r="O1960"/>
      <c r="P1960"/>
      <c r="Q1960"/>
      <c r="R1960"/>
      <c r="S1960"/>
      <c r="T1960"/>
      <c r="U1960"/>
      <c r="V1960"/>
      <c r="W1960"/>
      <c r="X1960"/>
      <c r="Y1960"/>
      <c r="Z1960"/>
      <c r="AA1960"/>
      <c r="AB1960"/>
      <c r="AC1960"/>
      <c r="AD1960"/>
    </row>
    <row r="1961" spans="1:30" s="10" customFormat="1" ht="18.75" customHeight="1">
      <c r="A1961" s="5"/>
      <c r="B1961" s="5"/>
      <c r="C1961" s="18">
        <v>1958</v>
      </c>
      <c r="D1961" s="19" t="s">
        <v>159</v>
      </c>
      <c r="E1961" s="20" t="s">
        <v>160</v>
      </c>
      <c r="F1961" s="20" t="s">
        <v>160</v>
      </c>
      <c r="G1961" s="24" t="str">
        <f t="shared" si="30"/>
        <v>Do</v>
      </c>
      <c r="H1961" s="113" t="s">
        <v>2056</v>
      </c>
      <c r="I1961" s="121">
        <v>1.3</v>
      </c>
      <c r="J1961" s="11"/>
      <c r="K1961" s="120">
        <v>13</v>
      </c>
      <c r="L1961"/>
      <c r="M1961"/>
      <c r="N1961"/>
      <c r="O1961"/>
      <c r="P1961"/>
      <c r="Q1961"/>
      <c r="R1961"/>
      <c r="S1961"/>
      <c r="T1961"/>
      <c r="U1961"/>
      <c r="V1961"/>
      <c r="W1961"/>
      <c r="X1961"/>
      <c r="Y1961"/>
      <c r="Z1961"/>
      <c r="AA1961"/>
      <c r="AB1961"/>
      <c r="AC1961"/>
      <c r="AD1961"/>
    </row>
    <row r="1962" spans="1:30" s="10" customFormat="1" ht="30" customHeight="1">
      <c r="A1962" s="5"/>
      <c r="B1962" s="5"/>
      <c r="C1962" s="18">
        <v>1959</v>
      </c>
      <c r="D1962" s="19" t="s">
        <v>159</v>
      </c>
      <c r="E1962" s="20" t="s">
        <v>160</v>
      </c>
      <c r="F1962" s="20" t="s">
        <v>160</v>
      </c>
      <c r="G1962" s="24" t="str">
        <f t="shared" si="30"/>
        <v>Do</v>
      </c>
      <c r="H1962" s="113" t="s">
        <v>2057</v>
      </c>
      <c r="I1962" s="121">
        <v>3</v>
      </c>
      <c r="J1962" s="11"/>
      <c r="K1962" s="120">
        <v>8</v>
      </c>
      <c r="L1962"/>
      <c r="M1962"/>
      <c r="N1962"/>
      <c r="O1962"/>
      <c r="P1962"/>
      <c r="Q1962"/>
      <c r="R1962"/>
      <c r="S1962"/>
      <c r="T1962"/>
      <c r="U1962"/>
      <c r="V1962"/>
      <c r="W1962"/>
      <c r="X1962"/>
      <c r="Y1962"/>
      <c r="Z1962"/>
      <c r="AA1962"/>
      <c r="AB1962"/>
      <c r="AC1962"/>
      <c r="AD1962"/>
    </row>
    <row r="1963" spans="1:30" s="10" customFormat="1" ht="18.75" customHeight="1">
      <c r="A1963" s="5"/>
      <c r="B1963" s="5"/>
      <c r="C1963" s="18">
        <v>1960</v>
      </c>
      <c r="D1963" s="19" t="s">
        <v>159</v>
      </c>
      <c r="E1963" s="20" t="s">
        <v>160</v>
      </c>
      <c r="F1963" s="20" t="s">
        <v>160</v>
      </c>
      <c r="G1963" s="24" t="str">
        <f t="shared" si="30"/>
        <v>Do</v>
      </c>
      <c r="H1963" s="113" t="s">
        <v>2058</v>
      </c>
      <c r="I1963" s="121">
        <v>1</v>
      </c>
      <c r="J1963" s="11"/>
      <c r="K1963" s="120">
        <v>8.31</v>
      </c>
      <c r="L1963"/>
      <c r="M1963"/>
      <c r="N1963"/>
      <c r="O1963"/>
      <c r="P1963"/>
      <c r="Q1963"/>
      <c r="R1963"/>
      <c r="S1963"/>
      <c r="T1963"/>
      <c r="U1963"/>
      <c r="V1963"/>
      <c r="W1963"/>
      <c r="X1963"/>
      <c r="Y1963"/>
      <c r="Z1963"/>
      <c r="AA1963"/>
      <c r="AB1963"/>
      <c r="AC1963"/>
      <c r="AD1963"/>
    </row>
    <row r="1964" spans="1:30" s="10" customFormat="1" ht="30" customHeight="1">
      <c r="A1964" s="5"/>
      <c r="B1964" s="5"/>
      <c r="C1964" s="18">
        <v>1961</v>
      </c>
      <c r="D1964" s="19" t="s">
        <v>159</v>
      </c>
      <c r="E1964" s="20" t="s">
        <v>160</v>
      </c>
      <c r="F1964" s="20" t="s">
        <v>160</v>
      </c>
      <c r="G1964" s="24" t="str">
        <f t="shared" si="30"/>
        <v>Do</v>
      </c>
      <c r="H1964" s="113" t="s">
        <v>2059</v>
      </c>
      <c r="I1964" s="121">
        <v>1</v>
      </c>
      <c r="J1964" s="11"/>
      <c r="K1964" s="120">
        <v>10</v>
      </c>
      <c r="L1964"/>
      <c r="M1964"/>
      <c r="N1964"/>
      <c r="O1964"/>
      <c r="P1964"/>
      <c r="Q1964"/>
      <c r="R1964"/>
      <c r="S1964"/>
      <c r="T1964"/>
      <c r="U1964"/>
      <c r="V1964"/>
      <c r="W1964"/>
      <c r="X1964"/>
      <c r="Y1964"/>
      <c r="Z1964"/>
      <c r="AA1964"/>
      <c r="AB1964"/>
      <c r="AC1964"/>
      <c r="AD1964"/>
    </row>
    <row r="1965" spans="1:30" s="10" customFormat="1" ht="18.75" customHeight="1">
      <c r="A1965" s="5"/>
      <c r="B1965" s="5"/>
      <c r="C1965" s="18">
        <v>1962</v>
      </c>
      <c r="D1965" s="19" t="s">
        <v>159</v>
      </c>
      <c r="E1965" s="20" t="s">
        <v>160</v>
      </c>
      <c r="F1965" s="20" t="s">
        <v>160</v>
      </c>
      <c r="G1965" s="24" t="str">
        <f t="shared" si="30"/>
        <v>Do</v>
      </c>
      <c r="H1965" s="113" t="s">
        <v>2060</v>
      </c>
      <c r="I1965" s="121">
        <v>1.5</v>
      </c>
      <c r="J1965" s="11"/>
      <c r="K1965" s="120">
        <v>10</v>
      </c>
      <c r="L1965"/>
      <c r="M1965"/>
      <c r="N1965"/>
      <c r="O1965"/>
      <c r="P1965"/>
      <c r="Q1965"/>
      <c r="R1965"/>
      <c r="S1965"/>
      <c r="T1965"/>
      <c r="U1965"/>
      <c r="V1965"/>
      <c r="W1965"/>
      <c r="X1965"/>
      <c r="Y1965"/>
      <c r="Z1965"/>
      <c r="AA1965"/>
      <c r="AB1965"/>
      <c r="AC1965"/>
      <c r="AD1965"/>
    </row>
    <row r="1966" spans="1:30" s="10" customFormat="1" ht="18.75" customHeight="1">
      <c r="A1966" s="5"/>
      <c r="B1966" s="5"/>
      <c r="C1966" s="18">
        <v>1963</v>
      </c>
      <c r="D1966" s="19" t="s">
        <v>159</v>
      </c>
      <c r="E1966" s="20" t="s">
        <v>160</v>
      </c>
      <c r="F1966" s="20" t="s">
        <v>160</v>
      </c>
      <c r="G1966" s="24" t="str">
        <f t="shared" si="30"/>
        <v>Do</v>
      </c>
      <c r="H1966" s="113" t="s">
        <v>2061</v>
      </c>
      <c r="I1966" s="121">
        <v>0</v>
      </c>
      <c r="J1966" s="11">
        <v>2</v>
      </c>
      <c r="K1966" s="120">
        <v>10.31</v>
      </c>
      <c r="L1966"/>
      <c r="M1966"/>
      <c r="N1966"/>
      <c r="O1966"/>
      <c r="P1966"/>
      <c r="Q1966"/>
      <c r="R1966"/>
      <c r="S1966"/>
      <c r="T1966"/>
      <c r="U1966"/>
      <c r="V1966"/>
      <c r="W1966"/>
      <c r="X1966"/>
      <c r="Y1966"/>
      <c r="Z1966"/>
      <c r="AA1966"/>
      <c r="AB1966"/>
      <c r="AC1966"/>
      <c r="AD1966"/>
    </row>
    <row r="1967" spans="1:30" s="10" customFormat="1" ht="18.75" customHeight="1">
      <c r="A1967" s="5"/>
      <c r="B1967" s="5"/>
      <c r="C1967" s="18">
        <v>1964</v>
      </c>
      <c r="D1967" s="19" t="s">
        <v>159</v>
      </c>
      <c r="E1967" s="20" t="s">
        <v>160</v>
      </c>
      <c r="F1967" s="20" t="s">
        <v>160</v>
      </c>
      <c r="G1967" s="24" t="str">
        <f t="shared" si="30"/>
        <v>Do</v>
      </c>
      <c r="H1967" s="113" t="s">
        <v>2062</v>
      </c>
      <c r="I1967" s="121">
        <v>1</v>
      </c>
      <c r="J1967" s="11"/>
      <c r="K1967" s="120">
        <v>13.234999999999999</v>
      </c>
      <c r="L1967"/>
      <c r="M1967"/>
      <c r="N1967"/>
      <c r="O1967"/>
      <c r="P1967"/>
      <c r="Q1967"/>
      <c r="R1967"/>
      <c r="S1967"/>
      <c r="T1967"/>
      <c r="U1967"/>
      <c r="V1967"/>
      <c r="W1967"/>
      <c r="X1967"/>
      <c r="Y1967"/>
      <c r="Z1967"/>
      <c r="AA1967"/>
      <c r="AB1967"/>
      <c r="AC1967"/>
      <c r="AD1967"/>
    </row>
    <row r="1968" spans="1:30" s="10" customFormat="1" ht="18.75" customHeight="1">
      <c r="A1968" s="5"/>
      <c r="B1968" s="5"/>
      <c r="C1968" s="18">
        <v>1965</v>
      </c>
      <c r="D1968" s="19" t="s">
        <v>159</v>
      </c>
      <c r="E1968" s="20" t="s">
        <v>160</v>
      </c>
      <c r="F1968" s="20" t="s">
        <v>160</v>
      </c>
      <c r="G1968" s="24" t="str">
        <f t="shared" si="30"/>
        <v>Do</v>
      </c>
      <c r="H1968" s="113" t="s">
        <v>2063</v>
      </c>
      <c r="I1968" s="121">
        <v>0.8</v>
      </c>
      <c r="J1968" s="11"/>
      <c r="K1968" s="120">
        <v>5.9749999999999996</v>
      </c>
      <c r="L1968"/>
      <c r="M1968"/>
      <c r="N1968"/>
      <c r="O1968"/>
      <c r="P1968"/>
      <c r="Q1968"/>
      <c r="R1968"/>
      <c r="S1968"/>
      <c r="T1968"/>
      <c r="U1968"/>
      <c r="V1968"/>
      <c r="W1968"/>
      <c r="X1968"/>
      <c r="Y1968"/>
      <c r="Z1968"/>
      <c r="AA1968"/>
      <c r="AB1968"/>
      <c r="AC1968"/>
      <c r="AD1968"/>
    </row>
    <row r="1969" spans="1:30" s="10" customFormat="1" ht="18.75" customHeight="1">
      <c r="A1969" s="5"/>
      <c r="B1969" s="5"/>
      <c r="C1969" s="18">
        <v>1966</v>
      </c>
      <c r="D1969" s="19" t="s">
        <v>159</v>
      </c>
      <c r="E1969" s="20" t="s">
        <v>160</v>
      </c>
      <c r="F1969" s="20" t="s">
        <v>160</v>
      </c>
      <c r="G1969" s="24" t="str">
        <f t="shared" si="30"/>
        <v>Do</v>
      </c>
      <c r="H1969" s="113" t="s">
        <v>2064</v>
      </c>
      <c r="I1969" s="121">
        <v>2</v>
      </c>
      <c r="J1969" s="11"/>
      <c r="K1969" s="120">
        <v>33</v>
      </c>
      <c r="L1969"/>
      <c r="M1969"/>
      <c r="N1969"/>
      <c r="O1969"/>
      <c r="P1969"/>
      <c r="Q1969"/>
      <c r="R1969"/>
      <c r="S1969"/>
      <c r="T1969"/>
      <c r="U1969"/>
      <c r="V1969"/>
      <c r="W1969"/>
      <c r="X1969"/>
      <c r="Y1969"/>
      <c r="Z1969"/>
      <c r="AA1969"/>
      <c r="AB1969"/>
      <c r="AC1969"/>
      <c r="AD1969"/>
    </row>
    <row r="1970" spans="1:30" s="10" customFormat="1" ht="18.75" customHeight="1">
      <c r="A1970" s="5"/>
      <c r="B1970" s="5"/>
      <c r="C1970" s="18">
        <v>1967</v>
      </c>
      <c r="D1970" s="19" t="s">
        <v>159</v>
      </c>
      <c r="E1970" s="20" t="s">
        <v>160</v>
      </c>
      <c r="F1970" s="20" t="s">
        <v>160</v>
      </c>
      <c r="G1970" s="24" t="str">
        <f t="shared" si="30"/>
        <v>Do</v>
      </c>
      <c r="H1970" s="113" t="s">
        <v>2065</v>
      </c>
      <c r="I1970" s="121">
        <v>0</v>
      </c>
      <c r="J1970" s="11">
        <v>2</v>
      </c>
      <c r="K1970" s="120">
        <v>3.3149999999999999</v>
      </c>
      <c r="L1970"/>
      <c r="M1970"/>
      <c r="N1970"/>
      <c r="O1970"/>
      <c r="P1970"/>
      <c r="Q1970"/>
      <c r="R1970"/>
      <c r="S1970"/>
      <c r="T1970"/>
      <c r="U1970"/>
      <c r="V1970"/>
      <c r="W1970"/>
      <c r="X1970"/>
      <c r="Y1970"/>
      <c r="Z1970"/>
      <c r="AA1970"/>
      <c r="AB1970"/>
      <c r="AC1970"/>
      <c r="AD1970"/>
    </row>
    <row r="1971" spans="1:30" s="10" customFormat="1" ht="18.75" customHeight="1">
      <c r="A1971" s="5"/>
      <c r="B1971" s="5"/>
      <c r="C1971" s="18">
        <v>1968</v>
      </c>
      <c r="D1971" s="19" t="s">
        <v>159</v>
      </c>
      <c r="E1971" s="20" t="s">
        <v>160</v>
      </c>
      <c r="F1971" s="20" t="s">
        <v>160</v>
      </c>
      <c r="G1971" s="24" t="str">
        <f t="shared" si="30"/>
        <v>Do</v>
      </c>
      <c r="H1971" s="113" t="s">
        <v>2066</v>
      </c>
      <c r="I1971" s="121">
        <v>0</v>
      </c>
      <c r="J1971" s="11">
        <v>2</v>
      </c>
      <c r="K1971" s="120">
        <v>1</v>
      </c>
      <c r="L1971"/>
      <c r="M1971"/>
      <c r="N1971"/>
      <c r="O1971"/>
      <c r="P1971"/>
      <c r="Q1971"/>
      <c r="R1971"/>
      <c r="S1971"/>
      <c r="T1971"/>
      <c r="U1971"/>
      <c r="V1971"/>
      <c r="W1971"/>
      <c r="X1971"/>
      <c r="Y1971"/>
      <c r="Z1971"/>
      <c r="AA1971"/>
      <c r="AB1971"/>
      <c r="AC1971"/>
      <c r="AD1971"/>
    </row>
    <row r="1972" spans="1:30" s="10" customFormat="1" ht="45" customHeight="1">
      <c r="A1972" s="5"/>
      <c r="B1972" s="5"/>
      <c r="C1972" s="18">
        <v>1969</v>
      </c>
      <c r="D1972" s="19" t="s">
        <v>71</v>
      </c>
      <c r="E1972" s="20" t="s">
        <v>3</v>
      </c>
      <c r="F1972" s="20" t="s">
        <v>3</v>
      </c>
      <c r="G1972" s="24" t="str">
        <f t="shared" si="30"/>
        <v>Guwahati City Divn No-II</v>
      </c>
      <c r="H1972" s="113" t="s">
        <v>2067</v>
      </c>
      <c r="I1972" s="121">
        <v>0.13700000000000001</v>
      </c>
      <c r="J1972" s="11"/>
      <c r="K1972" s="120">
        <v>39.659999999999997</v>
      </c>
      <c r="L1972"/>
      <c r="M1972"/>
      <c r="N1972"/>
      <c r="O1972"/>
      <c r="P1972"/>
      <c r="Q1972"/>
      <c r="R1972"/>
      <c r="S1972"/>
      <c r="T1972"/>
      <c r="U1972"/>
      <c r="V1972"/>
      <c r="W1972"/>
      <c r="X1972"/>
      <c r="Y1972"/>
      <c r="Z1972"/>
      <c r="AA1972"/>
      <c r="AB1972"/>
      <c r="AC1972"/>
      <c r="AD1972"/>
    </row>
    <row r="1973" spans="1:30" s="10" customFormat="1" ht="30" customHeight="1">
      <c r="A1973" s="5"/>
      <c r="B1973" s="5"/>
      <c r="C1973" s="18">
        <v>1970</v>
      </c>
      <c r="D1973" s="19" t="s">
        <v>71</v>
      </c>
      <c r="E1973" s="20" t="s">
        <v>3</v>
      </c>
      <c r="F1973" s="20" t="s">
        <v>3</v>
      </c>
      <c r="G1973" s="24" t="str">
        <f t="shared" si="30"/>
        <v>Do</v>
      </c>
      <c r="H1973" s="113" t="s">
        <v>2068</v>
      </c>
      <c r="I1973" s="121">
        <v>0.06</v>
      </c>
      <c r="J1973" s="11"/>
      <c r="K1973" s="120">
        <v>22.19</v>
      </c>
      <c r="L1973"/>
      <c r="M1973"/>
      <c r="N1973"/>
      <c r="O1973"/>
      <c r="P1973"/>
      <c r="Q1973"/>
      <c r="R1973"/>
      <c r="S1973"/>
      <c r="T1973"/>
      <c r="U1973"/>
      <c r="V1973"/>
      <c r="W1973"/>
      <c r="X1973"/>
      <c r="Y1973"/>
      <c r="Z1973"/>
      <c r="AA1973"/>
      <c r="AB1973"/>
      <c r="AC1973"/>
      <c r="AD1973"/>
    </row>
    <row r="1974" spans="1:30" s="10" customFormat="1" ht="30" customHeight="1">
      <c r="A1974" s="5"/>
      <c r="B1974" s="5"/>
      <c r="C1974" s="18">
        <v>1971</v>
      </c>
      <c r="D1974" s="19" t="s">
        <v>71</v>
      </c>
      <c r="E1974" s="20" t="s">
        <v>3</v>
      </c>
      <c r="F1974" s="20" t="s">
        <v>3</v>
      </c>
      <c r="G1974" s="24" t="str">
        <f t="shared" si="30"/>
        <v>Do</v>
      </c>
      <c r="H1974" s="113" t="s">
        <v>2069</v>
      </c>
      <c r="I1974" s="121">
        <v>0.2</v>
      </c>
      <c r="J1974" s="11"/>
      <c r="K1974" s="120">
        <v>10</v>
      </c>
      <c r="L1974"/>
      <c r="M1974"/>
      <c r="N1974"/>
      <c r="O1974"/>
      <c r="P1974"/>
      <c r="Q1974"/>
      <c r="R1974"/>
      <c r="S1974"/>
      <c r="T1974"/>
      <c r="U1974"/>
      <c r="V1974"/>
      <c r="W1974"/>
      <c r="X1974"/>
      <c r="Y1974"/>
      <c r="Z1974"/>
      <c r="AA1974"/>
      <c r="AB1974"/>
      <c r="AC1974"/>
      <c r="AD1974"/>
    </row>
    <row r="1975" spans="1:30" s="10" customFormat="1" ht="30" customHeight="1">
      <c r="A1975" s="5"/>
      <c r="B1975" s="5"/>
      <c r="C1975" s="18">
        <v>1972</v>
      </c>
      <c r="D1975" s="19" t="s">
        <v>71</v>
      </c>
      <c r="E1975" s="20" t="s">
        <v>3</v>
      </c>
      <c r="F1975" s="20" t="s">
        <v>3</v>
      </c>
      <c r="G1975" s="24" t="str">
        <f t="shared" si="30"/>
        <v>Do</v>
      </c>
      <c r="H1975" s="113" t="s">
        <v>2070</v>
      </c>
      <c r="I1975" s="121">
        <v>0.2</v>
      </c>
      <c r="J1975" s="11"/>
      <c r="K1975" s="120">
        <v>10</v>
      </c>
      <c r="L1975"/>
      <c r="M1975"/>
      <c r="N1975"/>
      <c r="O1975"/>
      <c r="P1975"/>
      <c r="Q1975"/>
      <c r="R1975"/>
      <c r="S1975"/>
      <c r="T1975"/>
      <c r="U1975"/>
      <c r="V1975"/>
      <c r="W1975"/>
      <c r="X1975"/>
      <c r="Y1975"/>
      <c r="Z1975"/>
      <c r="AA1975"/>
      <c r="AB1975"/>
      <c r="AC1975"/>
      <c r="AD1975"/>
    </row>
    <row r="1976" spans="1:30" s="10" customFormat="1" ht="75" customHeight="1">
      <c r="A1976" s="5"/>
      <c r="B1976" s="5"/>
      <c r="C1976" s="18">
        <v>1973</v>
      </c>
      <c r="D1976" s="19" t="s">
        <v>159</v>
      </c>
      <c r="E1976" s="20" t="s">
        <v>160</v>
      </c>
      <c r="F1976" s="20" t="s">
        <v>160</v>
      </c>
      <c r="G1976" s="24" t="str">
        <f t="shared" si="30"/>
        <v>Guwahati Rd Divn</v>
      </c>
      <c r="H1976" s="113" t="s">
        <v>2071</v>
      </c>
      <c r="I1976" s="121">
        <f>4.315-2</f>
        <v>2.3150000000000004</v>
      </c>
      <c r="J1976" s="11"/>
      <c r="K1976" s="120">
        <v>45</v>
      </c>
      <c r="L1976"/>
      <c r="M1976"/>
      <c r="N1976"/>
      <c r="O1976"/>
      <c r="P1976"/>
      <c r="Q1976"/>
      <c r="R1976"/>
      <c r="S1976"/>
      <c r="T1976"/>
      <c r="U1976"/>
      <c r="V1976"/>
      <c r="W1976"/>
      <c r="X1976"/>
      <c r="Y1976"/>
      <c r="Z1976"/>
      <c r="AA1976"/>
      <c r="AB1976"/>
      <c r="AC1976"/>
      <c r="AD1976"/>
    </row>
    <row r="1977" spans="1:30" s="10" customFormat="1" ht="18.75" customHeight="1">
      <c r="A1977" s="5"/>
      <c r="B1977" s="5"/>
      <c r="C1977" s="18">
        <v>1974</v>
      </c>
      <c r="D1977" s="19" t="s">
        <v>159</v>
      </c>
      <c r="E1977" s="20" t="s">
        <v>160</v>
      </c>
      <c r="F1977" s="20" t="s">
        <v>160</v>
      </c>
      <c r="G1977" s="24" t="str">
        <f t="shared" si="30"/>
        <v>Do</v>
      </c>
      <c r="H1977" s="113" t="s">
        <v>2072</v>
      </c>
      <c r="I1977" s="121">
        <v>2.39</v>
      </c>
      <c r="J1977" s="11"/>
      <c r="K1977" s="120">
        <v>44.5</v>
      </c>
      <c r="L1977"/>
      <c r="M1977"/>
      <c r="N1977"/>
      <c r="O1977"/>
      <c r="P1977"/>
      <c r="Q1977"/>
      <c r="R1977"/>
      <c r="S1977"/>
      <c r="T1977"/>
      <c r="U1977"/>
      <c r="V1977"/>
      <c r="W1977"/>
      <c r="X1977"/>
      <c r="Y1977"/>
      <c r="Z1977"/>
      <c r="AA1977"/>
      <c r="AB1977"/>
      <c r="AC1977"/>
      <c r="AD1977"/>
    </row>
    <row r="1978" spans="1:30" s="10" customFormat="1" ht="30" customHeight="1">
      <c r="A1978" s="5"/>
      <c r="B1978" s="5"/>
      <c r="C1978" s="18">
        <v>1975</v>
      </c>
      <c r="D1978" s="19" t="s">
        <v>159</v>
      </c>
      <c r="E1978" s="20" t="s">
        <v>160</v>
      </c>
      <c r="F1978" s="20" t="s">
        <v>160</v>
      </c>
      <c r="G1978" s="24" t="str">
        <f t="shared" si="30"/>
        <v>Do</v>
      </c>
      <c r="H1978" s="113" t="s">
        <v>2073</v>
      </c>
      <c r="I1978" s="121">
        <v>2</v>
      </c>
      <c r="J1978" s="11"/>
      <c r="K1978" s="120">
        <v>39.67</v>
      </c>
      <c r="L1978"/>
      <c r="M1978"/>
      <c r="N1978"/>
      <c r="O1978"/>
      <c r="P1978"/>
      <c r="Q1978"/>
      <c r="R1978"/>
      <c r="S1978"/>
      <c r="T1978"/>
      <c r="U1978"/>
      <c r="V1978"/>
      <c r="W1978"/>
      <c r="X1978"/>
      <c r="Y1978"/>
      <c r="Z1978"/>
      <c r="AA1978"/>
      <c r="AB1978"/>
      <c r="AC1978"/>
      <c r="AD1978"/>
    </row>
    <row r="1979" spans="1:30" s="10" customFormat="1" ht="30" customHeight="1">
      <c r="A1979" s="5"/>
      <c r="B1979" s="5"/>
      <c r="C1979" s="18">
        <v>1976</v>
      </c>
      <c r="D1979" s="19" t="s">
        <v>159</v>
      </c>
      <c r="E1979" s="20" t="s">
        <v>160</v>
      </c>
      <c r="F1979" s="20" t="s">
        <v>160</v>
      </c>
      <c r="G1979" s="24" t="str">
        <f t="shared" si="30"/>
        <v>Do</v>
      </c>
      <c r="H1979" s="113" t="s">
        <v>2074</v>
      </c>
      <c r="I1979" s="121">
        <v>0</v>
      </c>
      <c r="J1979" s="11">
        <v>1</v>
      </c>
      <c r="K1979" s="120">
        <v>22</v>
      </c>
      <c r="L1979"/>
      <c r="M1979"/>
      <c r="N1979"/>
      <c r="O1979"/>
      <c r="P1979"/>
      <c r="Q1979"/>
      <c r="R1979"/>
      <c r="S1979"/>
      <c r="T1979"/>
      <c r="U1979"/>
      <c r="V1979"/>
      <c r="W1979"/>
      <c r="X1979"/>
      <c r="Y1979"/>
      <c r="Z1979"/>
      <c r="AA1979"/>
      <c r="AB1979"/>
      <c r="AC1979"/>
      <c r="AD1979"/>
    </row>
    <row r="1980" spans="1:30" s="10" customFormat="1" ht="30" customHeight="1">
      <c r="A1980" s="5"/>
      <c r="B1980" s="5"/>
      <c r="C1980" s="18">
        <v>1977</v>
      </c>
      <c r="D1980" s="19" t="s">
        <v>159</v>
      </c>
      <c r="E1980" s="20" t="s">
        <v>160</v>
      </c>
      <c r="F1980" s="20" t="s">
        <v>160</v>
      </c>
      <c r="G1980" s="24" t="str">
        <f t="shared" si="30"/>
        <v>Do</v>
      </c>
      <c r="H1980" s="113" t="s">
        <v>2075</v>
      </c>
      <c r="I1980" s="121">
        <v>1.02</v>
      </c>
      <c r="J1980" s="11"/>
      <c r="K1980" s="120">
        <v>20</v>
      </c>
      <c r="L1980"/>
      <c r="M1980"/>
      <c r="N1980"/>
      <c r="O1980"/>
      <c r="P1980"/>
      <c r="Q1980"/>
      <c r="R1980"/>
      <c r="S1980"/>
      <c r="T1980"/>
      <c r="U1980"/>
      <c r="V1980"/>
      <c r="W1980"/>
      <c r="X1980"/>
      <c r="Y1980"/>
      <c r="Z1980"/>
      <c r="AA1980"/>
      <c r="AB1980"/>
      <c r="AC1980"/>
      <c r="AD1980"/>
    </row>
    <row r="1981" spans="1:30" s="10" customFormat="1" ht="30" customHeight="1">
      <c r="A1981" s="5"/>
      <c r="B1981" s="5"/>
      <c r="C1981" s="18">
        <v>1978</v>
      </c>
      <c r="D1981" s="19" t="s">
        <v>159</v>
      </c>
      <c r="E1981" s="20" t="s">
        <v>160</v>
      </c>
      <c r="F1981" s="20" t="s">
        <v>160</v>
      </c>
      <c r="G1981" s="24" t="str">
        <f t="shared" si="30"/>
        <v>Do</v>
      </c>
      <c r="H1981" s="113" t="s">
        <v>2076</v>
      </c>
      <c r="I1981" s="121">
        <f>3-1.865</f>
        <v>1.135</v>
      </c>
      <c r="J1981" s="11"/>
      <c r="K1981" s="120">
        <v>18</v>
      </c>
      <c r="L1981"/>
      <c r="M1981"/>
      <c r="N1981"/>
      <c r="O1981"/>
      <c r="P1981"/>
      <c r="Q1981"/>
      <c r="R1981"/>
      <c r="S1981"/>
      <c r="T1981"/>
      <c r="U1981"/>
      <c r="V1981"/>
      <c r="W1981"/>
      <c r="X1981"/>
      <c r="Y1981"/>
      <c r="Z1981"/>
      <c r="AA1981"/>
      <c r="AB1981"/>
      <c r="AC1981"/>
      <c r="AD1981"/>
    </row>
    <row r="1982" spans="1:30" s="10" customFormat="1" ht="30" customHeight="1">
      <c r="A1982" s="5"/>
      <c r="B1982" s="5"/>
      <c r="C1982" s="18">
        <v>1979</v>
      </c>
      <c r="D1982" s="19" t="s">
        <v>159</v>
      </c>
      <c r="E1982" s="20" t="s">
        <v>160</v>
      </c>
      <c r="F1982" s="20" t="s">
        <v>160</v>
      </c>
      <c r="G1982" s="24" t="str">
        <f t="shared" si="30"/>
        <v>Do</v>
      </c>
      <c r="H1982" s="113" t="s">
        <v>2077</v>
      </c>
      <c r="I1982" s="121">
        <v>0</v>
      </c>
      <c r="J1982" s="11">
        <v>1</v>
      </c>
      <c r="K1982" s="120">
        <v>8</v>
      </c>
      <c r="L1982"/>
      <c r="M1982"/>
      <c r="N1982"/>
      <c r="O1982"/>
      <c r="P1982"/>
      <c r="Q1982"/>
      <c r="R1982"/>
      <c r="S1982"/>
      <c r="T1982"/>
      <c r="U1982"/>
      <c r="V1982"/>
      <c r="W1982"/>
      <c r="X1982"/>
      <c r="Y1982"/>
      <c r="Z1982"/>
      <c r="AA1982"/>
      <c r="AB1982"/>
      <c r="AC1982"/>
      <c r="AD1982"/>
    </row>
    <row r="1983" spans="1:30" s="10" customFormat="1" ht="30" customHeight="1">
      <c r="A1983" s="5"/>
      <c r="B1983" s="5"/>
      <c r="C1983" s="18">
        <v>1980</v>
      </c>
      <c r="D1983" s="19" t="s">
        <v>159</v>
      </c>
      <c r="E1983" s="20" t="s">
        <v>160</v>
      </c>
      <c r="F1983" s="20" t="s">
        <v>160</v>
      </c>
      <c r="G1983" s="24" t="str">
        <f t="shared" si="30"/>
        <v>Do</v>
      </c>
      <c r="H1983" s="113" t="s">
        <v>2078</v>
      </c>
      <c r="I1983" s="121">
        <v>0</v>
      </c>
      <c r="J1983" s="11"/>
      <c r="K1983" s="120">
        <v>2.83</v>
      </c>
      <c r="L1983"/>
      <c r="M1983"/>
      <c r="N1983"/>
      <c r="O1983"/>
      <c r="P1983"/>
      <c r="Q1983"/>
      <c r="R1983"/>
      <c r="S1983"/>
      <c r="T1983"/>
      <c r="U1983"/>
      <c r="V1983"/>
      <c r="W1983"/>
      <c r="X1983"/>
      <c r="Y1983"/>
      <c r="Z1983"/>
      <c r="AA1983"/>
      <c r="AB1983"/>
      <c r="AC1983"/>
      <c r="AD1983"/>
    </row>
    <row r="1984" spans="1:30" s="10" customFormat="1" ht="30" customHeight="1">
      <c r="A1984" s="5"/>
      <c r="B1984" s="5"/>
      <c r="C1984" s="18">
        <v>1981</v>
      </c>
      <c r="D1984" s="19" t="s">
        <v>159</v>
      </c>
      <c r="E1984" s="20" t="s">
        <v>160</v>
      </c>
      <c r="F1984" s="20" t="s">
        <v>160</v>
      </c>
      <c r="G1984" s="24" t="str">
        <f t="shared" si="30"/>
        <v>Do</v>
      </c>
      <c r="H1984" s="119" t="s">
        <v>2079</v>
      </c>
      <c r="I1984" s="132">
        <v>1.1000000000000001</v>
      </c>
      <c r="J1984" s="11"/>
      <c r="K1984" s="136">
        <v>45</v>
      </c>
      <c r="L1984"/>
      <c r="M1984"/>
      <c r="N1984"/>
      <c r="O1984"/>
      <c r="P1984"/>
      <c r="Q1984"/>
      <c r="R1984"/>
      <c r="S1984"/>
      <c r="T1984"/>
      <c r="U1984"/>
      <c r="V1984"/>
      <c r="W1984"/>
      <c r="X1984"/>
      <c r="Y1984"/>
      <c r="Z1984"/>
      <c r="AA1984"/>
      <c r="AB1984"/>
      <c r="AC1984"/>
      <c r="AD1984"/>
    </row>
    <row r="1985" spans="1:30" s="10" customFormat="1" ht="45" customHeight="1">
      <c r="A1985" s="5"/>
      <c r="B1985" s="5"/>
      <c r="C1985" s="18">
        <v>1982</v>
      </c>
      <c r="D1985" s="19" t="s">
        <v>159</v>
      </c>
      <c r="E1985" s="20" t="s">
        <v>160</v>
      </c>
      <c r="F1985" s="20" t="s">
        <v>160</v>
      </c>
      <c r="G1985" s="24" t="str">
        <f t="shared" si="30"/>
        <v>Do</v>
      </c>
      <c r="H1985" s="119" t="s">
        <v>2080</v>
      </c>
      <c r="I1985" s="132">
        <v>0</v>
      </c>
      <c r="J1985" s="11">
        <v>1</v>
      </c>
      <c r="K1985" s="136">
        <v>20</v>
      </c>
      <c r="L1985"/>
      <c r="M1985"/>
      <c r="N1985"/>
      <c r="O1985"/>
      <c r="P1985"/>
      <c r="Q1985"/>
      <c r="R1985"/>
      <c r="S1985"/>
      <c r="T1985"/>
      <c r="U1985"/>
      <c r="V1985"/>
      <c r="W1985"/>
      <c r="X1985"/>
      <c r="Y1985"/>
      <c r="Z1985"/>
      <c r="AA1985"/>
      <c r="AB1985"/>
      <c r="AC1985"/>
      <c r="AD1985"/>
    </row>
    <row r="1986" spans="1:30" s="10" customFormat="1" ht="30" customHeight="1">
      <c r="A1986" s="5"/>
      <c r="B1986" s="5"/>
      <c r="C1986" s="18">
        <v>1983</v>
      </c>
      <c r="D1986" s="19" t="s">
        <v>159</v>
      </c>
      <c r="E1986" s="20" t="s">
        <v>160</v>
      </c>
      <c r="F1986" s="20" t="s">
        <v>160</v>
      </c>
      <c r="G1986" s="24" t="str">
        <f t="shared" si="30"/>
        <v>Do</v>
      </c>
      <c r="H1986" s="119" t="s">
        <v>2081</v>
      </c>
      <c r="I1986" s="132">
        <v>0</v>
      </c>
      <c r="J1986" s="11"/>
      <c r="K1986" s="136">
        <v>12</v>
      </c>
      <c r="L1986"/>
      <c r="M1986"/>
      <c r="N1986"/>
      <c r="O1986"/>
      <c r="P1986"/>
      <c r="Q1986"/>
      <c r="R1986"/>
      <c r="S1986"/>
      <c r="T1986"/>
      <c r="U1986"/>
      <c r="V1986"/>
      <c r="W1986"/>
      <c r="X1986"/>
      <c r="Y1986"/>
      <c r="Z1986"/>
      <c r="AA1986"/>
      <c r="AB1986"/>
      <c r="AC1986"/>
      <c r="AD1986"/>
    </row>
    <row r="1987" spans="1:30" s="10" customFormat="1" ht="30" customHeight="1">
      <c r="A1987" s="5"/>
      <c r="B1987" s="5"/>
      <c r="C1987" s="18">
        <v>1984</v>
      </c>
      <c r="D1987" s="19" t="s">
        <v>159</v>
      </c>
      <c r="E1987" s="20" t="s">
        <v>160</v>
      </c>
      <c r="F1987" s="20" t="s">
        <v>160</v>
      </c>
      <c r="G1987" s="24" t="str">
        <f t="shared" si="30"/>
        <v>Do</v>
      </c>
      <c r="H1987" s="119" t="s">
        <v>2082</v>
      </c>
      <c r="I1987" s="132">
        <v>0</v>
      </c>
      <c r="J1987" s="11"/>
      <c r="K1987" s="136">
        <v>5</v>
      </c>
      <c r="L1987"/>
      <c r="M1987"/>
      <c r="N1987"/>
      <c r="O1987"/>
      <c r="P1987"/>
      <c r="Q1987"/>
      <c r="R1987"/>
      <c r="S1987"/>
      <c r="T1987"/>
      <c r="U1987"/>
      <c r="V1987"/>
      <c r="W1987"/>
      <c r="X1987"/>
      <c r="Y1987"/>
      <c r="Z1987"/>
      <c r="AA1987"/>
      <c r="AB1987"/>
      <c r="AC1987"/>
      <c r="AD1987"/>
    </row>
    <row r="1988" spans="1:30" s="10" customFormat="1" ht="18.75" customHeight="1">
      <c r="A1988" s="5"/>
      <c r="B1988" s="5"/>
      <c r="C1988" s="18">
        <v>1985</v>
      </c>
      <c r="D1988" s="19" t="s">
        <v>159</v>
      </c>
      <c r="E1988" s="20" t="s">
        <v>160</v>
      </c>
      <c r="F1988" s="20" t="s">
        <v>160</v>
      </c>
      <c r="G1988" s="24" t="str">
        <f t="shared" si="30"/>
        <v>Do</v>
      </c>
      <c r="H1988" s="119" t="s">
        <v>2083</v>
      </c>
      <c r="I1988" s="132">
        <v>0</v>
      </c>
      <c r="J1988" s="11">
        <v>1</v>
      </c>
      <c r="K1988" s="136">
        <v>36</v>
      </c>
      <c r="L1988"/>
      <c r="M1988"/>
      <c r="N1988"/>
      <c r="O1988"/>
      <c r="P1988"/>
      <c r="Q1988"/>
      <c r="R1988"/>
      <c r="S1988"/>
      <c r="T1988"/>
      <c r="U1988"/>
      <c r="V1988"/>
      <c r="W1988"/>
      <c r="X1988"/>
      <c r="Y1988"/>
      <c r="Z1988"/>
      <c r="AA1988"/>
      <c r="AB1988"/>
      <c r="AC1988"/>
      <c r="AD1988"/>
    </row>
    <row r="1989" spans="1:30" s="10" customFormat="1" ht="30" customHeight="1">
      <c r="A1989" s="5"/>
      <c r="B1989" s="5"/>
      <c r="C1989" s="18">
        <v>1986</v>
      </c>
      <c r="D1989" s="19" t="s">
        <v>159</v>
      </c>
      <c r="E1989" s="20" t="s">
        <v>160</v>
      </c>
      <c r="F1989" s="20" t="s">
        <v>160</v>
      </c>
      <c r="G1989" s="24" t="str">
        <f t="shared" si="30"/>
        <v>Do</v>
      </c>
      <c r="H1989" s="119" t="s">
        <v>2084</v>
      </c>
      <c r="I1989" s="132">
        <v>0</v>
      </c>
      <c r="J1989" s="11"/>
      <c r="K1989" s="136">
        <v>10</v>
      </c>
      <c r="L1989"/>
      <c r="M1989"/>
      <c r="N1989"/>
      <c r="O1989"/>
      <c r="P1989"/>
      <c r="Q1989"/>
      <c r="R1989"/>
      <c r="S1989"/>
      <c r="T1989"/>
      <c r="U1989"/>
      <c r="V1989"/>
      <c r="W1989"/>
      <c r="X1989"/>
      <c r="Y1989"/>
      <c r="Z1989"/>
      <c r="AA1989"/>
      <c r="AB1989"/>
      <c r="AC1989"/>
      <c r="AD1989"/>
    </row>
    <row r="1990" spans="1:30" s="10" customFormat="1" ht="18.75" customHeight="1">
      <c r="A1990" s="5"/>
      <c r="B1990" s="5"/>
      <c r="C1990" s="18">
        <v>1987</v>
      </c>
      <c r="D1990" s="19" t="s">
        <v>159</v>
      </c>
      <c r="E1990" s="20" t="s">
        <v>160</v>
      </c>
      <c r="F1990" s="20" t="s">
        <v>160</v>
      </c>
      <c r="G1990" s="24" t="str">
        <f t="shared" si="30"/>
        <v>Do</v>
      </c>
      <c r="H1990" s="119" t="s">
        <v>2085</v>
      </c>
      <c r="I1990" s="132">
        <v>0</v>
      </c>
      <c r="J1990" s="11">
        <v>1</v>
      </c>
      <c r="K1990" s="136">
        <v>9</v>
      </c>
      <c r="L1990"/>
      <c r="M1990"/>
      <c r="N1990"/>
      <c r="O1990"/>
      <c r="P1990"/>
      <c r="Q1990"/>
      <c r="R1990"/>
      <c r="S1990"/>
      <c r="T1990"/>
      <c r="U1990"/>
      <c r="V1990"/>
      <c r="W1990"/>
      <c r="X1990"/>
      <c r="Y1990"/>
      <c r="Z1990"/>
      <c r="AA1990"/>
      <c r="AB1990"/>
      <c r="AC1990"/>
      <c r="AD1990"/>
    </row>
    <row r="1991" spans="1:30" s="10" customFormat="1" ht="18.75" customHeight="1">
      <c r="A1991" s="5"/>
      <c r="B1991" s="5"/>
      <c r="C1991" s="18">
        <v>1988</v>
      </c>
      <c r="D1991" s="19" t="s">
        <v>159</v>
      </c>
      <c r="E1991" s="20" t="s">
        <v>160</v>
      </c>
      <c r="F1991" s="20" t="s">
        <v>160</v>
      </c>
      <c r="G1991" s="24" t="str">
        <f t="shared" si="30"/>
        <v>Do</v>
      </c>
      <c r="H1991" s="119" t="s">
        <v>2086</v>
      </c>
      <c r="I1991" s="132">
        <v>0</v>
      </c>
      <c r="J1991" s="11">
        <v>1</v>
      </c>
      <c r="K1991" s="136">
        <v>6</v>
      </c>
      <c r="L1991"/>
      <c r="M1991"/>
      <c r="N1991"/>
      <c r="O1991"/>
      <c r="P1991"/>
      <c r="Q1991"/>
      <c r="R1991"/>
      <c r="S1991"/>
      <c r="T1991"/>
      <c r="U1991"/>
      <c r="V1991"/>
      <c r="W1991"/>
      <c r="X1991"/>
      <c r="Y1991"/>
      <c r="Z1991"/>
      <c r="AA1991"/>
      <c r="AB1991"/>
      <c r="AC1991"/>
      <c r="AD1991"/>
    </row>
    <row r="1992" spans="1:30" s="10" customFormat="1" ht="30" customHeight="1">
      <c r="A1992" s="5"/>
      <c r="B1992" s="5"/>
      <c r="C1992" s="18">
        <v>1989</v>
      </c>
      <c r="D1992" s="19" t="s">
        <v>159</v>
      </c>
      <c r="E1992" s="20" t="s">
        <v>160</v>
      </c>
      <c r="F1992" s="20" t="s">
        <v>160</v>
      </c>
      <c r="G1992" s="24" t="str">
        <f t="shared" si="30"/>
        <v>Do</v>
      </c>
      <c r="H1992" s="119" t="s">
        <v>2087</v>
      </c>
      <c r="I1992" s="132">
        <v>0</v>
      </c>
      <c r="J1992" s="11">
        <v>1</v>
      </c>
      <c r="K1992" s="136">
        <v>13</v>
      </c>
      <c r="L1992"/>
      <c r="M1992"/>
      <c r="N1992"/>
      <c r="O1992"/>
      <c r="P1992"/>
      <c r="Q1992"/>
      <c r="R1992"/>
      <c r="S1992"/>
      <c r="T1992"/>
      <c r="U1992"/>
      <c r="V1992"/>
      <c r="W1992"/>
      <c r="X1992"/>
      <c r="Y1992"/>
      <c r="Z1992"/>
      <c r="AA1992"/>
      <c r="AB1992"/>
      <c r="AC1992"/>
      <c r="AD1992"/>
    </row>
    <row r="1993" spans="1:30" s="10" customFormat="1" ht="18.75" customHeight="1">
      <c r="A1993" s="5"/>
      <c r="B1993" s="5"/>
      <c r="C1993" s="18">
        <v>1990</v>
      </c>
      <c r="D1993" s="19" t="s">
        <v>159</v>
      </c>
      <c r="E1993" s="20" t="s">
        <v>160</v>
      </c>
      <c r="F1993" s="20" t="s">
        <v>160</v>
      </c>
      <c r="G1993" s="24" t="str">
        <f t="shared" si="30"/>
        <v>Do</v>
      </c>
      <c r="H1993" s="119" t="s">
        <v>2088</v>
      </c>
      <c r="I1993" s="132">
        <v>0</v>
      </c>
      <c r="J1993" s="11">
        <v>1</v>
      </c>
      <c r="K1993" s="136">
        <v>5</v>
      </c>
      <c r="L1993"/>
      <c r="M1993"/>
      <c r="N1993"/>
      <c r="O1993"/>
      <c r="P1993"/>
      <c r="Q1993"/>
      <c r="R1993"/>
      <c r="S1993"/>
      <c r="T1993"/>
      <c r="U1993"/>
      <c r="V1993"/>
      <c r="W1993"/>
      <c r="X1993"/>
      <c r="Y1993"/>
      <c r="Z1993"/>
      <c r="AA1993"/>
      <c r="AB1993"/>
      <c r="AC1993"/>
      <c r="AD1993"/>
    </row>
    <row r="1994" spans="1:30" s="10" customFormat="1" ht="30" customHeight="1">
      <c r="A1994" s="5"/>
      <c r="B1994" s="5"/>
      <c r="C1994" s="18">
        <v>1991</v>
      </c>
      <c r="D1994" s="19" t="s">
        <v>159</v>
      </c>
      <c r="E1994" s="20" t="s">
        <v>160</v>
      </c>
      <c r="F1994" s="20" t="s">
        <v>160</v>
      </c>
      <c r="G1994" s="24" t="str">
        <f t="shared" si="30"/>
        <v>Do</v>
      </c>
      <c r="H1994" s="119" t="s">
        <v>2089</v>
      </c>
      <c r="I1994" s="132">
        <v>0</v>
      </c>
      <c r="J1994" s="11">
        <v>1</v>
      </c>
      <c r="K1994" s="136">
        <v>4</v>
      </c>
      <c r="L1994"/>
      <c r="M1994"/>
      <c r="N1994"/>
      <c r="O1994"/>
      <c r="P1994"/>
      <c r="Q1994"/>
      <c r="R1994"/>
      <c r="S1994"/>
      <c r="T1994"/>
      <c r="U1994"/>
      <c r="V1994"/>
      <c r="W1994"/>
      <c r="X1994"/>
      <c r="Y1994"/>
      <c r="Z1994"/>
      <c r="AA1994"/>
      <c r="AB1994"/>
      <c r="AC1994"/>
      <c r="AD1994"/>
    </row>
    <row r="1995" spans="1:30" s="10" customFormat="1" ht="18.75" customHeight="1">
      <c r="A1995" s="5"/>
      <c r="B1995" s="5"/>
      <c r="C1995" s="18">
        <v>1992</v>
      </c>
      <c r="D1995" s="19" t="s">
        <v>159</v>
      </c>
      <c r="E1995" s="20" t="s">
        <v>160</v>
      </c>
      <c r="F1995" s="20" t="s">
        <v>160</v>
      </c>
      <c r="G1995" s="24" t="str">
        <f t="shared" si="30"/>
        <v>Do</v>
      </c>
      <c r="H1995" s="119" t="s">
        <v>2090</v>
      </c>
      <c r="I1995" s="132">
        <v>0</v>
      </c>
      <c r="J1995" s="11">
        <v>1</v>
      </c>
      <c r="K1995" s="136">
        <v>3</v>
      </c>
      <c r="L1995"/>
      <c r="M1995"/>
      <c r="N1995"/>
      <c r="O1995"/>
      <c r="P1995"/>
      <c r="Q1995"/>
      <c r="R1995"/>
      <c r="S1995"/>
      <c r="T1995"/>
      <c r="U1995"/>
      <c r="V1995"/>
      <c r="W1995"/>
      <c r="X1995"/>
      <c r="Y1995"/>
      <c r="Z1995"/>
      <c r="AA1995"/>
      <c r="AB1995"/>
      <c r="AC1995"/>
      <c r="AD1995"/>
    </row>
    <row r="1996" spans="1:30" s="10" customFormat="1" ht="30" customHeight="1">
      <c r="A1996" s="5"/>
      <c r="B1996" s="5"/>
      <c r="C1996" s="18">
        <v>1993</v>
      </c>
      <c r="D1996" s="19" t="s">
        <v>159</v>
      </c>
      <c r="E1996" s="20" t="s">
        <v>160</v>
      </c>
      <c r="F1996" s="20" t="s">
        <v>160</v>
      </c>
      <c r="G1996" s="24" t="str">
        <f t="shared" si="30"/>
        <v>Do</v>
      </c>
      <c r="H1996" s="119" t="s">
        <v>2091</v>
      </c>
      <c r="I1996" s="132">
        <v>0</v>
      </c>
      <c r="J1996" s="11">
        <v>2</v>
      </c>
      <c r="K1996" s="136">
        <v>7</v>
      </c>
      <c r="L1996"/>
      <c r="M1996"/>
      <c r="N1996"/>
      <c r="O1996"/>
      <c r="P1996"/>
      <c r="Q1996"/>
      <c r="R1996"/>
      <c r="S1996"/>
      <c r="T1996"/>
      <c r="U1996"/>
      <c r="V1996"/>
      <c r="W1996"/>
      <c r="X1996"/>
      <c r="Y1996"/>
      <c r="Z1996"/>
      <c r="AA1996"/>
      <c r="AB1996"/>
      <c r="AC1996"/>
      <c r="AD1996"/>
    </row>
    <row r="1997" spans="1:30" s="10" customFormat="1" ht="30" customHeight="1">
      <c r="A1997" s="5"/>
      <c r="B1997" s="5"/>
      <c r="C1997" s="18">
        <v>1994</v>
      </c>
      <c r="D1997" s="19" t="s">
        <v>159</v>
      </c>
      <c r="E1997" s="20" t="s">
        <v>160</v>
      </c>
      <c r="F1997" s="20" t="s">
        <v>160</v>
      </c>
      <c r="G1997" s="24" t="str">
        <f t="shared" si="30"/>
        <v>Do</v>
      </c>
      <c r="H1997" s="119" t="s">
        <v>2092</v>
      </c>
      <c r="I1997" s="132">
        <v>0</v>
      </c>
      <c r="J1997" s="11"/>
      <c r="K1997" s="136">
        <v>11</v>
      </c>
      <c r="L1997"/>
      <c r="M1997"/>
      <c r="N1997"/>
      <c r="O1997"/>
      <c r="P1997"/>
      <c r="Q1997"/>
      <c r="R1997"/>
      <c r="S1997"/>
      <c r="T1997"/>
      <c r="U1997"/>
      <c r="V1997"/>
      <c r="W1997"/>
      <c r="X1997"/>
      <c r="Y1997"/>
      <c r="Z1997"/>
      <c r="AA1997"/>
      <c r="AB1997"/>
      <c r="AC1997"/>
      <c r="AD1997"/>
    </row>
    <row r="1998" spans="1:30" s="10" customFormat="1" ht="45" customHeight="1">
      <c r="A1998" s="5"/>
      <c r="B1998" s="5"/>
      <c r="C1998" s="18">
        <v>1995</v>
      </c>
      <c r="D1998" s="19" t="s">
        <v>159</v>
      </c>
      <c r="E1998" s="20" t="s">
        <v>160</v>
      </c>
      <c r="F1998" s="20" t="s">
        <v>160</v>
      </c>
      <c r="G1998" s="24" t="str">
        <f t="shared" si="30"/>
        <v>Do</v>
      </c>
      <c r="H1998" s="119" t="s">
        <v>2093</v>
      </c>
      <c r="I1998" s="132">
        <v>0</v>
      </c>
      <c r="J1998" s="11"/>
      <c r="K1998" s="136">
        <v>14</v>
      </c>
      <c r="L1998"/>
      <c r="M1998"/>
      <c r="N1998"/>
      <c r="O1998"/>
      <c r="P1998"/>
      <c r="Q1998"/>
      <c r="R1998"/>
      <c r="S1998"/>
      <c r="T1998"/>
      <c r="U1998"/>
      <c r="V1998"/>
      <c r="W1998"/>
      <c r="X1998"/>
      <c r="Y1998"/>
      <c r="Z1998"/>
      <c r="AA1998"/>
      <c r="AB1998"/>
      <c r="AC1998"/>
      <c r="AD1998"/>
    </row>
    <row r="1999" spans="1:30" s="10" customFormat="1" ht="30" customHeight="1">
      <c r="A1999" s="5"/>
      <c r="B1999" s="5"/>
      <c r="C1999" s="18">
        <v>1996</v>
      </c>
      <c r="D1999" s="19" t="s">
        <v>159</v>
      </c>
      <c r="E1999" s="20" t="s">
        <v>160</v>
      </c>
      <c r="F1999" s="20" t="s">
        <v>160</v>
      </c>
      <c r="G1999" s="24" t="str">
        <f t="shared" si="30"/>
        <v>Do</v>
      </c>
      <c r="H1999" s="113" t="s">
        <v>2094</v>
      </c>
      <c r="I1999" s="121">
        <v>0</v>
      </c>
      <c r="J1999" s="11">
        <v>1</v>
      </c>
      <c r="K1999" s="120">
        <v>6.3</v>
      </c>
      <c r="L1999"/>
      <c r="M1999"/>
      <c r="N1999"/>
      <c r="O1999"/>
      <c r="P1999"/>
      <c r="Q1999"/>
      <c r="R1999"/>
      <c r="S1999"/>
      <c r="T1999"/>
      <c r="U1999"/>
      <c r="V1999"/>
      <c r="W1999"/>
      <c r="X1999"/>
      <c r="Y1999"/>
      <c r="Z1999"/>
      <c r="AA1999"/>
      <c r="AB1999"/>
      <c r="AC1999"/>
      <c r="AD1999"/>
    </row>
    <row r="2000" spans="1:30" s="10" customFormat="1" ht="30" customHeight="1">
      <c r="A2000" s="5"/>
      <c r="B2000" s="5"/>
      <c r="C2000" s="18">
        <v>1997</v>
      </c>
      <c r="D2000" s="19" t="s">
        <v>159</v>
      </c>
      <c r="E2000" s="20" t="s">
        <v>160</v>
      </c>
      <c r="F2000" s="20" t="s">
        <v>160</v>
      </c>
      <c r="G2000" s="24" t="str">
        <f t="shared" si="30"/>
        <v>Do</v>
      </c>
      <c r="H2000" s="113" t="s">
        <v>2095</v>
      </c>
      <c r="I2000" s="121">
        <v>0</v>
      </c>
      <c r="J2000" s="11">
        <v>1</v>
      </c>
      <c r="K2000" s="120">
        <v>7.5</v>
      </c>
      <c r="L2000"/>
      <c r="M2000"/>
      <c r="N2000"/>
      <c r="O2000"/>
      <c r="P2000"/>
      <c r="Q2000"/>
      <c r="R2000"/>
      <c r="S2000"/>
      <c r="T2000"/>
      <c r="U2000"/>
      <c r="V2000"/>
      <c r="W2000"/>
      <c r="X2000"/>
      <c r="Y2000"/>
      <c r="Z2000"/>
      <c r="AA2000"/>
      <c r="AB2000"/>
      <c r="AC2000"/>
      <c r="AD2000"/>
    </row>
    <row r="2001" spans="1:30" s="10" customFormat="1" ht="18.75" customHeight="1">
      <c r="A2001" s="5"/>
      <c r="B2001" s="5"/>
      <c r="C2001" s="18">
        <v>1998</v>
      </c>
      <c r="D2001" s="19" t="s">
        <v>159</v>
      </c>
      <c r="E2001" s="20" t="s">
        <v>160</v>
      </c>
      <c r="F2001" s="20" t="s">
        <v>160</v>
      </c>
      <c r="G2001" s="24" t="str">
        <f t="shared" si="30"/>
        <v>Do</v>
      </c>
      <c r="H2001" s="113" t="s">
        <v>2096</v>
      </c>
      <c r="I2001" s="121">
        <v>0</v>
      </c>
      <c r="J2001" s="11">
        <v>1</v>
      </c>
      <c r="K2001" s="120">
        <v>8</v>
      </c>
      <c r="L2001"/>
      <c r="M2001"/>
      <c r="N2001"/>
      <c r="O2001"/>
      <c r="P2001"/>
      <c r="Q2001"/>
      <c r="R2001"/>
      <c r="S2001"/>
      <c r="T2001"/>
      <c r="U2001"/>
      <c r="V2001"/>
      <c r="W2001"/>
      <c r="X2001"/>
      <c r="Y2001"/>
      <c r="Z2001"/>
      <c r="AA2001"/>
      <c r="AB2001"/>
      <c r="AC2001"/>
      <c r="AD2001"/>
    </row>
    <row r="2002" spans="1:30" s="10" customFormat="1" ht="18.75" customHeight="1">
      <c r="A2002" s="5"/>
      <c r="B2002" s="5"/>
      <c r="C2002" s="18">
        <v>1999</v>
      </c>
      <c r="D2002" s="19" t="s">
        <v>159</v>
      </c>
      <c r="E2002" s="20" t="s">
        <v>160</v>
      </c>
      <c r="F2002" s="20" t="s">
        <v>160</v>
      </c>
      <c r="G2002" s="24" t="str">
        <f t="shared" si="30"/>
        <v>Do</v>
      </c>
      <c r="H2002" s="113" t="s">
        <v>2097</v>
      </c>
      <c r="I2002" s="121">
        <v>1.7</v>
      </c>
      <c r="J2002" s="11"/>
      <c r="K2002" s="120">
        <v>28</v>
      </c>
      <c r="L2002"/>
      <c r="M2002"/>
      <c r="N2002"/>
      <c r="O2002"/>
      <c r="P2002"/>
      <c r="Q2002"/>
      <c r="R2002"/>
      <c r="S2002"/>
      <c r="T2002"/>
      <c r="U2002"/>
      <c r="V2002"/>
      <c r="W2002"/>
      <c r="X2002"/>
      <c r="Y2002"/>
      <c r="Z2002"/>
      <c r="AA2002"/>
      <c r="AB2002"/>
      <c r="AC2002"/>
      <c r="AD2002"/>
    </row>
    <row r="2003" spans="1:30" s="10" customFormat="1" ht="18.75" customHeight="1">
      <c r="A2003" s="5"/>
      <c r="B2003" s="5"/>
      <c r="C2003" s="18">
        <v>2000</v>
      </c>
      <c r="D2003" s="19" t="s">
        <v>159</v>
      </c>
      <c r="E2003" s="20" t="s">
        <v>160</v>
      </c>
      <c r="F2003" s="20" t="s">
        <v>160</v>
      </c>
      <c r="G2003" s="24" t="str">
        <f t="shared" si="30"/>
        <v>Do</v>
      </c>
      <c r="H2003" s="113" t="s">
        <v>2098</v>
      </c>
      <c r="I2003" s="121">
        <v>0.2</v>
      </c>
      <c r="J2003" s="11"/>
      <c r="K2003" s="120">
        <v>2.2000000000000002</v>
      </c>
      <c r="L2003"/>
      <c r="M2003"/>
      <c r="N2003"/>
      <c r="O2003"/>
      <c r="P2003"/>
      <c r="Q2003"/>
      <c r="R2003"/>
      <c r="S2003"/>
      <c r="T2003"/>
      <c r="U2003"/>
      <c r="V2003"/>
      <c r="W2003"/>
      <c r="X2003"/>
      <c r="Y2003"/>
      <c r="Z2003"/>
      <c r="AA2003"/>
      <c r="AB2003"/>
      <c r="AC2003"/>
      <c r="AD2003"/>
    </row>
    <row r="2004" spans="1:30" s="10" customFormat="1" ht="18.75" customHeight="1">
      <c r="A2004" s="5"/>
      <c r="B2004" s="5"/>
      <c r="C2004" s="18">
        <v>2001</v>
      </c>
      <c r="D2004" s="19" t="s">
        <v>159</v>
      </c>
      <c r="E2004" s="20" t="s">
        <v>160</v>
      </c>
      <c r="F2004" s="20" t="s">
        <v>160</v>
      </c>
      <c r="G2004" s="24" t="str">
        <f t="shared" si="30"/>
        <v>Do</v>
      </c>
      <c r="H2004" s="113" t="s">
        <v>2099</v>
      </c>
      <c r="I2004" s="121">
        <v>2.5</v>
      </c>
      <c r="J2004" s="11"/>
      <c r="K2004" s="120">
        <v>5</v>
      </c>
      <c r="L2004"/>
      <c r="M2004"/>
      <c r="N2004"/>
      <c r="O2004"/>
      <c r="P2004"/>
      <c r="Q2004"/>
      <c r="R2004"/>
      <c r="S2004"/>
      <c r="T2004"/>
      <c r="U2004"/>
      <c r="V2004"/>
      <c r="W2004"/>
      <c r="X2004"/>
      <c r="Y2004"/>
      <c r="Z2004"/>
      <c r="AA2004"/>
      <c r="AB2004"/>
      <c r="AC2004"/>
      <c r="AD2004"/>
    </row>
    <row r="2005" spans="1:30" s="10" customFormat="1" ht="75" customHeight="1">
      <c r="A2005" s="5"/>
      <c r="B2005" s="5"/>
      <c r="C2005" s="18">
        <v>2002</v>
      </c>
      <c r="D2005" s="19" t="s">
        <v>159</v>
      </c>
      <c r="E2005" s="20" t="s">
        <v>160</v>
      </c>
      <c r="F2005" s="20" t="s">
        <v>160</v>
      </c>
      <c r="G2005" s="24" t="str">
        <f t="shared" si="30"/>
        <v>Do</v>
      </c>
      <c r="H2005" s="113" t="s">
        <v>2100</v>
      </c>
      <c r="I2005" s="121">
        <v>3.4</v>
      </c>
      <c r="J2005" s="11"/>
      <c r="K2005" s="120">
        <v>6</v>
      </c>
      <c r="L2005"/>
      <c r="M2005"/>
      <c r="N2005"/>
      <c r="O2005"/>
      <c r="P2005"/>
      <c r="Q2005"/>
      <c r="R2005"/>
      <c r="S2005"/>
      <c r="T2005"/>
      <c r="U2005"/>
      <c r="V2005"/>
      <c r="W2005"/>
      <c r="X2005"/>
      <c r="Y2005"/>
      <c r="Z2005"/>
      <c r="AA2005"/>
      <c r="AB2005"/>
      <c r="AC2005"/>
      <c r="AD2005"/>
    </row>
    <row r="2006" spans="1:30" s="10" customFormat="1" ht="18.75" customHeight="1">
      <c r="A2006" s="5"/>
      <c r="B2006" s="5"/>
      <c r="C2006" s="18">
        <v>2003</v>
      </c>
      <c r="D2006" s="19" t="s">
        <v>159</v>
      </c>
      <c r="E2006" s="20" t="s">
        <v>160</v>
      </c>
      <c r="F2006" s="20" t="s">
        <v>160</v>
      </c>
      <c r="G2006" s="24" t="str">
        <f t="shared" si="30"/>
        <v>Do</v>
      </c>
      <c r="H2006" s="113" t="s">
        <v>2101</v>
      </c>
      <c r="I2006" s="121">
        <v>0.5</v>
      </c>
      <c r="J2006" s="11"/>
      <c r="K2006" s="120">
        <v>5</v>
      </c>
      <c r="L2006"/>
      <c r="M2006"/>
      <c r="N2006"/>
      <c r="O2006"/>
      <c r="P2006"/>
      <c r="Q2006"/>
      <c r="R2006"/>
      <c r="S2006"/>
      <c r="T2006"/>
      <c r="U2006"/>
      <c r="V2006"/>
      <c r="W2006"/>
      <c r="X2006"/>
      <c r="Y2006"/>
      <c r="Z2006"/>
      <c r="AA2006"/>
      <c r="AB2006"/>
      <c r="AC2006"/>
      <c r="AD2006"/>
    </row>
    <row r="2007" spans="1:30" s="10" customFormat="1" ht="18.75" customHeight="1">
      <c r="A2007" s="5"/>
      <c r="B2007" s="5"/>
      <c r="C2007" s="18">
        <v>2004</v>
      </c>
      <c r="D2007" s="19" t="s">
        <v>159</v>
      </c>
      <c r="E2007" s="20" t="s">
        <v>160</v>
      </c>
      <c r="F2007" s="20" t="s">
        <v>160</v>
      </c>
      <c r="G2007" s="24" t="str">
        <f t="shared" si="30"/>
        <v>Do</v>
      </c>
      <c r="H2007" s="113" t="s">
        <v>2102</v>
      </c>
      <c r="I2007" s="121">
        <v>0.2</v>
      </c>
      <c r="J2007" s="11"/>
      <c r="K2007" s="120">
        <v>2</v>
      </c>
      <c r="L2007"/>
      <c r="M2007"/>
      <c r="N2007"/>
      <c r="O2007"/>
      <c r="P2007"/>
      <c r="Q2007"/>
      <c r="R2007"/>
      <c r="S2007"/>
      <c r="T2007"/>
      <c r="U2007"/>
      <c r="V2007"/>
      <c r="W2007"/>
      <c r="X2007"/>
      <c r="Y2007"/>
      <c r="Z2007"/>
      <c r="AA2007"/>
      <c r="AB2007"/>
      <c r="AC2007"/>
      <c r="AD2007"/>
    </row>
    <row r="2008" spans="1:30" s="10" customFormat="1" ht="18.75" customHeight="1">
      <c r="A2008" s="5"/>
      <c r="B2008" s="5"/>
      <c r="C2008" s="18">
        <v>2005</v>
      </c>
      <c r="D2008" s="19" t="s">
        <v>159</v>
      </c>
      <c r="E2008" s="20" t="s">
        <v>160</v>
      </c>
      <c r="F2008" s="20" t="s">
        <v>160</v>
      </c>
      <c r="G2008" s="24" t="str">
        <f t="shared" si="30"/>
        <v>Do</v>
      </c>
      <c r="H2008" s="113" t="s">
        <v>2103</v>
      </c>
      <c r="I2008" s="121">
        <v>1.5</v>
      </c>
      <c r="J2008" s="11"/>
      <c r="K2008" s="120">
        <v>8</v>
      </c>
      <c r="L2008"/>
      <c r="M2008"/>
      <c r="N2008"/>
      <c r="O2008"/>
      <c r="P2008"/>
      <c r="Q2008"/>
      <c r="R2008"/>
      <c r="S2008"/>
      <c r="T2008"/>
      <c r="U2008"/>
      <c r="V2008"/>
      <c r="W2008"/>
      <c r="X2008"/>
      <c r="Y2008"/>
      <c r="Z2008"/>
      <c r="AA2008"/>
      <c r="AB2008"/>
      <c r="AC2008"/>
      <c r="AD2008"/>
    </row>
    <row r="2009" spans="1:30" s="10" customFormat="1" ht="18.75" customHeight="1">
      <c r="A2009" s="5"/>
      <c r="B2009" s="5"/>
      <c r="C2009" s="18">
        <v>2006</v>
      </c>
      <c r="D2009" s="19" t="s">
        <v>159</v>
      </c>
      <c r="E2009" s="20" t="s">
        <v>160</v>
      </c>
      <c r="F2009" s="20" t="s">
        <v>160</v>
      </c>
      <c r="G2009" s="24" t="str">
        <f t="shared" si="30"/>
        <v>Do</v>
      </c>
      <c r="H2009" s="113" t="s">
        <v>2104</v>
      </c>
      <c r="I2009" s="121">
        <v>0.5</v>
      </c>
      <c r="J2009" s="11"/>
      <c r="K2009" s="120">
        <v>15</v>
      </c>
      <c r="L2009"/>
      <c r="M2009"/>
      <c r="N2009"/>
      <c r="O2009"/>
      <c r="P2009"/>
      <c r="Q2009"/>
      <c r="R2009"/>
      <c r="S2009"/>
      <c r="T2009"/>
      <c r="U2009"/>
      <c r="V2009"/>
      <c r="W2009"/>
      <c r="X2009"/>
      <c r="Y2009"/>
      <c r="Z2009"/>
      <c r="AA2009"/>
      <c r="AB2009"/>
      <c r="AC2009"/>
      <c r="AD2009"/>
    </row>
    <row r="2010" spans="1:30" s="10" customFormat="1" ht="18.75" customHeight="1">
      <c r="A2010" s="5"/>
      <c r="B2010" s="5"/>
      <c r="C2010" s="18">
        <v>2007</v>
      </c>
      <c r="D2010" s="19" t="s">
        <v>159</v>
      </c>
      <c r="E2010" s="20" t="s">
        <v>160</v>
      </c>
      <c r="F2010" s="20" t="s">
        <v>160</v>
      </c>
      <c r="G2010" s="24" t="str">
        <f t="shared" si="30"/>
        <v>Do</v>
      </c>
      <c r="H2010" s="113" t="s">
        <v>2105</v>
      </c>
      <c r="I2010" s="121">
        <v>0.45</v>
      </c>
      <c r="J2010" s="11"/>
      <c r="K2010" s="120">
        <v>10</v>
      </c>
      <c r="L2010"/>
      <c r="M2010"/>
      <c r="N2010"/>
      <c r="O2010"/>
      <c r="P2010"/>
      <c r="Q2010"/>
      <c r="R2010"/>
      <c r="S2010"/>
      <c r="T2010"/>
      <c r="U2010"/>
      <c r="V2010"/>
      <c r="W2010"/>
      <c r="X2010"/>
      <c r="Y2010"/>
      <c r="Z2010"/>
      <c r="AA2010"/>
      <c r="AB2010"/>
      <c r="AC2010"/>
      <c r="AD2010"/>
    </row>
    <row r="2011" spans="1:30" s="10" customFormat="1" ht="18.75" customHeight="1">
      <c r="A2011" s="5"/>
      <c r="B2011" s="5"/>
      <c r="C2011" s="18">
        <v>2008</v>
      </c>
      <c r="D2011" s="19" t="s">
        <v>159</v>
      </c>
      <c r="E2011" s="20" t="s">
        <v>160</v>
      </c>
      <c r="F2011" s="20" t="s">
        <v>160</v>
      </c>
      <c r="G2011" s="24" t="str">
        <f t="shared" si="30"/>
        <v>Do</v>
      </c>
      <c r="H2011" s="113" t="s">
        <v>2106</v>
      </c>
      <c r="I2011" s="121">
        <v>3.5</v>
      </c>
      <c r="J2011" s="11"/>
      <c r="K2011" s="120">
        <v>14.265000000000001</v>
      </c>
      <c r="L2011"/>
      <c r="M2011"/>
      <c r="N2011"/>
      <c r="O2011"/>
      <c r="P2011"/>
      <c r="Q2011"/>
      <c r="R2011"/>
      <c r="S2011"/>
      <c r="T2011"/>
      <c r="U2011"/>
      <c r="V2011"/>
      <c r="W2011"/>
      <c r="X2011"/>
      <c r="Y2011"/>
      <c r="Z2011"/>
      <c r="AA2011"/>
      <c r="AB2011"/>
      <c r="AC2011"/>
      <c r="AD2011"/>
    </row>
    <row r="2012" spans="1:30" s="10" customFormat="1" ht="18.75" customHeight="1">
      <c r="A2012" s="5"/>
      <c r="B2012" s="5"/>
      <c r="C2012" s="18">
        <v>2009</v>
      </c>
      <c r="D2012" s="19" t="s">
        <v>159</v>
      </c>
      <c r="E2012" s="20" t="s">
        <v>160</v>
      </c>
      <c r="F2012" s="20" t="s">
        <v>160</v>
      </c>
      <c r="G2012" s="24" t="str">
        <f t="shared" si="30"/>
        <v>Do</v>
      </c>
      <c r="H2012" s="113" t="s">
        <v>2107</v>
      </c>
      <c r="I2012" s="121">
        <v>0</v>
      </c>
      <c r="J2012" s="11">
        <v>1</v>
      </c>
      <c r="K2012" s="120">
        <v>8.8000000000000007</v>
      </c>
      <c r="L2012"/>
      <c r="M2012"/>
      <c r="N2012"/>
      <c r="O2012"/>
      <c r="P2012"/>
      <c r="Q2012"/>
      <c r="R2012"/>
      <c r="S2012"/>
      <c r="T2012"/>
      <c r="U2012"/>
      <c r="V2012"/>
      <c r="W2012"/>
      <c r="X2012"/>
      <c r="Y2012"/>
      <c r="Z2012"/>
      <c r="AA2012"/>
      <c r="AB2012"/>
      <c r="AC2012"/>
      <c r="AD2012"/>
    </row>
    <row r="2013" spans="1:30" s="10" customFormat="1" ht="18.75" customHeight="1">
      <c r="A2013" s="5"/>
      <c r="B2013" s="5"/>
      <c r="C2013" s="18">
        <v>2010</v>
      </c>
      <c r="D2013" s="19" t="s">
        <v>159</v>
      </c>
      <c r="E2013" s="20" t="s">
        <v>160</v>
      </c>
      <c r="F2013" s="20" t="s">
        <v>160</v>
      </c>
      <c r="G2013" s="24" t="str">
        <f t="shared" si="30"/>
        <v>Do</v>
      </c>
      <c r="H2013" s="113" t="s">
        <v>2108</v>
      </c>
      <c r="I2013" s="121"/>
      <c r="J2013" s="11">
        <v>1</v>
      </c>
      <c r="K2013" s="120">
        <v>1.9350000000000001</v>
      </c>
      <c r="L2013"/>
      <c r="M2013"/>
      <c r="N2013"/>
      <c r="O2013"/>
      <c r="P2013"/>
      <c r="Q2013"/>
      <c r="R2013"/>
      <c r="S2013"/>
      <c r="T2013"/>
      <c r="U2013"/>
      <c r="V2013"/>
      <c r="W2013"/>
      <c r="X2013"/>
      <c r="Y2013"/>
      <c r="Z2013"/>
      <c r="AA2013"/>
      <c r="AB2013"/>
      <c r="AC2013"/>
      <c r="AD2013"/>
    </row>
    <row r="2014" spans="1:30" s="10" customFormat="1" ht="45" customHeight="1">
      <c r="A2014" s="5"/>
      <c r="B2014" s="5"/>
      <c r="C2014" s="18">
        <v>2011</v>
      </c>
      <c r="D2014" s="19" t="s">
        <v>71</v>
      </c>
      <c r="E2014" s="20" t="s">
        <v>2</v>
      </c>
      <c r="F2014" s="20" t="s">
        <v>2</v>
      </c>
      <c r="G2014" s="24" t="str">
        <f t="shared" si="30"/>
        <v>Guwahati City Divn No-I</v>
      </c>
      <c r="H2014" s="141" t="s">
        <v>2109</v>
      </c>
      <c r="I2014" s="117">
        <v>1.0649999999999999</v>
      </c>
      <c r="J2014" s="11"/>
      <c r="K2014" s="116">
        <v>10</v>
      </c>
      <c r="L2014"/>
      <c r="M2014"/>
      <c r="N2014"/>
      <c r="O2014"/>
      <c r="P2014"/>
      <c r="Q2014"/>
      <c r="R2014"/>
      <c r="S2014"/>
      <c r="T2014"/>
      <c r="U2014"/>
      <c r="V2014"/>
      <c r="W2014"/>
      <c r="X2014"/>
      <c r="Y2014"/>
      <c r="Z2014"/>
      <c r="AA2014"/>
      <c r="AB2014"/>
      <c r="AC2014"/>
      <c r="AD2014"/>
    </row>
    <row r="2015" spans="1:30" s="10" customFormat="1" ht="30" customHeight="1">
      <c r="A2015" s="5"/>
      <c r="B2015" s="5"/>
      <c r="C2015" s="18">
        <v>2012</v>
      </c>
      <c r="D2015" s="19" t="s">
        <v>71</v>
      </c>
      <c r="E2015" s="20" t="s">
        <v>2</v>
      </c>
      <c r="F2015" s="20" t="s">
        <v>2</v>
      </c>
      <c r="G2015" s="24" t="str">
        <f t="shared" si="30"/>
        <v>Do</v>
      </c>
      <c r="H2015" s="141" t="s">
        <v>2110</v>
      </c>
      <c r="I2015" s="117">
        <v>0.35</v>
      </c>
      <c r="J2015" s="11"/>
      <c r="K2015" s="116">
        <v>7</v>
      </c>
      <c r="L2015"/>
      <c r="M2015"/>
      <c r="N2015"/>
      <c r="O2015"/>
      <c r="P2015"/>
      <c r="Q2015"/>
      <c r="R2015"/>
      <c r="S2015"/>
      <c r="T2015"/>
      <c r="U2015"/>
      <c r="V2015"/>
      <c r="W2015"/>
      <c r="X2015"/>
      <c r="Y2015"/>
      <c r="Z2015"/>
      <c r="AA2015"/>
      <c r="AB2015"/>
      <c r="AC2015"/>
      <c r="AD2015"/>
    </row>
    <row r="2016" spans="1:30" s="10" customFormat="1" ht="30" customHeight="1">
      <c r="A2016" s="5"/>
      <c r="B2016" s="5"/>
      <c r="C2016" s="18">
        <v>2013</v>
      </c>
      <c r="D2016" s="19" t="s">
        <v>71</v>
      </c>
      <c r="E2016" s="20" t="s">
        <v>2</v>
      </c>
      <c r="F2016" s="20" t="s">
        <v>2</v>
      </c>
      <c r="G2016" s="24" t="str">
        <f t="shared" si="30"/>
        <v>Do</v>
      </c>
      <c r="H2016" s="141" t="s">
        <v>2111</v>
      </c>
      <c r="I2016" s="117">
        <v>0.69</v>
      </c>
      <c r="J2016" s="11"/>
      <c r="K2016" s="116">
        <v>15</v>
      </c>
      <c r="L2016"/>
      <c r="M2016"/>
      <c r="N2016"/>
      <c r="O2016"/>
      <c r="P2016"/>
      <c r="Q2016"/>
      <c r="R2016"/>
      <c r="S2016"/>
      <c r="T2016"/>
      <c r="U2016"/>
      <c r="V2016"/>
      <c r="W2016"/>
      <c r="X2016"/>
      <c r="Y2016"/>
      <c r="Z2016"/>
      <c r="AA2016"/>
      <c r="AB2016"/>
      <c r="AC2016"/>
      <c r="AD2016"/>
    </row>
    <row r="2017" spans="1:30" s="10" customFormat="1" ht="45" customHeight="1">
      <c r="A2017" s="5"/>
      <c r="B2017" s="5"/>
      <c r="C2017" s="18">
        <v>2014</v>
      </c>
      <c r="D2017" s="19" t="s">
        <v>159</v>
      </c>
      <c r="E2017" s="20" t="s">
        <v>160</v>
      </c>
      <c r="F2017" s="20" t="s">
        <v>160</v>
      </c>
      <c r="G2017" s="24" t="str">
        <f t="shared" si="30"/>
        <v>Guwahati Rd Divn</v>
      </c>
      <c r="H2017" s="119" t="s">
        <v>2112</v>
      </c>
      <c r="I2017" s="132">
        <v>8.1</v>
      </c>
      <c r="J2017" s="11">
        <v>1</v>
      </c>
      <c r="K2017" s="136">
        <v>112</v>
      </c>
      <c r="L2017"/>
      <c r="M2017"/>
      <c r="N2017"/>
      <c r="O2017"/>
      <c r="P2017"/>
      <c r="Q2017"/>
      <c r="R2017"/>
      <c r="S2017"/>
      <c r="T2017"/>
      <c r="U2017"/>
      <c r="V2017"/>
      <c r="W2017"/>
      <c r="X2017"/>
      <c r="Y2017"/>
      <c r="Z2017"/>
      <c r="AA2017"/>
      <c r="AB2017"/>
      <c r="AC2017"/>
      <c r="AD2017"/>
    </row>
    <row r="2018" spans="1:30" s="10" customFormat="1" ht="30" customHeight="1">
      <c r="A2018" s="5"/>
      <c r="B2018" s="5"/>
      <c r="C2018" s="18">
        <v>2015</v>
      </c>
      <c r="D2018" s="19" t="s">
        <v>159</v>
      </c>
      <c r="E2018" s="20" t="s">
        <v>160</v>
      </c>
      <c r="F2018" s="20" t="s">
        <v>160</v>
      </c>
      <c r="G2018" s="24" t="str">
        <f t="shared" si="30"/>
        <v>Do</v>
      </c>
      <c r="H2018" s="119" t="s">
        <v>2113</v>
      </c>
      <c r="I2018" s="132">
        <v>1.5</v>
      </c>
      <c r="J2018" s="11"/>
      <c r="K2018" s="136">
        <v>19</v>
      </c>
      <c r="L2018"/>
      <c r="M2018"/>
      <c r="N2018"/>
      <c r="O2018"/>
      <c r="P2018"/>
      <c r="Q2018"/>
      <c r="R2018"/>
      <c r="S2018"/>
      <c r="T2018"/>
      <c r="U2018"/>
      <c r="V2018"/>
      <c r="W2018"/>
      <c r="X2018"/>
      <c r="Y2018"/>
      <c r="Z2018"/>
      <c r="AA2018"/>
      <c r="AB2018"/>
      <c r="AC2018"/>
      <c r="AD2018"/>
    </row>
    <row r="2019" spans="1:30" s="10" customFormat="1" ht="30" customHeight="1">
      <c r="A2019" s="5"/>
      <c r="B2019" s="5"/>
      <c r="C2019" s="18">
        <v>2016</v>
      </c>
      <c r="D2019" s="19" t="s">
        <v>159</v>
      </c>
      <c r="E2019" s="20" t="s">
        <v>160</v>
      </c>
      <c r="F2019" s="20" t="s">
        <v>160</v>
      </c>
      <c r="G2019" s="24" t="str">
        <f t="shared" si="30"/>
        <v>Do</v>
      </c>
      <c r="H2019" s="119" t="s">
        <v>2114</v>
      </c>
      <c r="I2019" s="132">
        <v>0</v>
      </c>
      <c r="J2019" s="11">
        <v>2</v>
      </c>
      <c r="K2019" s="136">
        <v>12</v>
      </c>
      <c r="L2019"/>
      <c r="M2019"/>
      <c r="N2019"/>
      <c r="O2019"/>
      <c r="P2019"/>
      <c r="Q2019"/>
      <c r="R2019"/>
      <c r="S2019"/>
      <c r="T2019"/>
      <c r="U2019"/>
      <c r="V2019"/>
      <c r="W2019"/>
      <c r="X2019"/>
      <c r="Y2019"/>
      <c r="Z2019"/>
      <c r="AA2019"/>
      <c r="AB2019"/>
      <c r="AC2019"/>
      <c r="AD2019"/>
    </row>
    <row r="2020" spans="1:30" s="10" customFormat="1" ht="30" customHeight="1">
      <c r="A2020" s="5"/>
      <c r="B2020" s="5"/>
      <c r="C2020" s="18">
        <v>2017</v>
      </c>
      <c r="D2020" s="19" t="s">
        <v>159</v>
      </c>
      <c r="E2020" s="20" t="s">
        <v>160</v>
      </c>
      <c r="F2020" s="20" t="s">
        <v>160</v>
      </c>
      <c r="G2020" s="24" t="str">
        <f t="shared" si="30"/>
        <v>Do</v>
      </c>
      <c r="H2020" s="119" t="s">
        <v>2115</v>
      </c>
      <c r="I2020" s="132">
        <v>0</v>
      </c>
      <c r="J2020" s="11">
        <v>1</v>
      </c>
      <c r="K2020" s="136">
        <v>5</v>
      </c>
      <c r="L2020"/>
      <c r="M2020"/>
      <c r="N2020"/>
      <c r="O2020"/>
      <c r="P2020"/>
      <c r="Q2020"/>
      <c r="R2020"/>
      <c r="S2020"/>
      <c r="T2020"/>
      <c r="U2020"/>
      <c r="V2020"/>
      <c r="W2020"/>
      <c r="X2020"/>
      <c r="Y2020"/>
      <c r="Z2020"/>
      <c r="AA2020"/>
      <c r="AB2020"/>
      <c r="AC2020"/>
      <c r="AD2020"/>
    </row>
    <row r="2021" spans="1:30" s="10" customFormat="1" ht="45" customHeight="1">
      <c r="A2021" s="5"/>
      <c r="B2021" s="5"/>
      <c r="C2021" s="18">
        <v>2018</v>
      </c>
      <c r="D2021" s="19" t="s">
        <v>159</v>
      </c>
      <c r="E2021" s="69" t="s">
        <v>1</v>
      </c>
      <c r="F2021" s="69" t="s">
        <v>1632</v>
      </c>
      <c r="G2021" s="24" t="str">
        <f t="shared" si="30"/>
        <v>Rangia Rural Road Division</v>
      </c>
      <c r="H2021" s="32" t="s">
        <v>2116</v>
      </c>
      <c r="I2021" s="117">
        <v>0</v>
      </c>
      <c r="J2021" s="11">
        <v>3</v>
      </c>
      <c r="K2021" s="116">
        <v>37.369999999999997</v>
      </c>
      <c r="L2021"/>
      <c r="M2021"/>
      <c r="N2021"/>
      <c r="O2021"/>
      <c r="P2021"/>
      <c r="Q2021"/>
      <c r="R2021"/>
      <c r="S2021"/>
      <c r="T2021"/>
      <c r="U2021"/>
      <c r="V2021"/>
      <c r="W2021"/>
      <c r="X2021"/>
      <c r="Y2021"/>
      <c r="Z2021"/>
      <c r="AA2021"/>
      <c r="AB2021"/>
      <c r="AC2021"/>
      <c r="AD2021"/>
    </row>
    <row r="2022" spans="1:30" s="10" customFormat="1" ht="30" customHeight="1">
      <c r="A2022" s="5"/>
      <c r="B2022" s="5"/>
      <c r="C2022" s="18">
        <v>2019</v>
      </c>
      <c r="D2022" s="19" t="s">
        <v>159</v>
      </c>
      <c r="E2022" s="69" t="s">
        <v>1</v>
      </c>
      <c r="F2022" s="69" t="s">
        <v>1632</v>
      </c>
      <c r="G2022" s="24" t="str">
        <f t="shared" si="30"/>
        <v>Do</v>
      </c>
      <c r="H2022" s="32" t="s">
        <v>2117</v>
      </c>
      <c r="I2022" s="117">
        <v>0</v>
      </c>
      <c r="J2022" s="11">
        <v>1</v>
      </c>
      <c r="K2022" s="116">
        <v>12.63</v>
      </c>
      <c r="L2022"/>
      <c r="M2022"/>
      <c r="N2022"/>
      <c r="O2022"/>
      <c r="P2022"/>
      <c r="Q2022"/>
      <c r="R2022"/>
      <c r="S2022"/>
      <c r="T2022"/>
      <c r="U2022"/>
      <c r="V2022"/>
      <c r="W2022"/>
      <c r="X2022"/>
      <c r="Y2022"/>
      <c r="Z2022"/>
      <c r="AA2022"/>
      <c r="AB2022"/>
      <c r="AC2022"/>
      <c r="AD2022"/>
    </row>
    <row r="2023" spans="1:30" s="10" customFormat="1" ht="30" customHeight="1">
      <c r="A2023" s="5"/>
      <c r="B2023" s="5"/>
      <c r="C2023" s="18">
        <v>2020</v>
      </c>
      <c r="D2023" s="19" t="s">
        <v>159</v>
      </c>
      <c r="E2023" s="69" t="s">
        <v>1</v>
      </c>
      <c r="F2023" s="69" t="s">
        <v>1632</v>
      </c>
      <c r="G2023" s="24" t="str">
        <f t="shared" ref="G2023:G2086" si="31">IF(F2023=F2022,"Do",F2023)</f>
        <v>Do</v>
      </c>
      <c r="H2023" s="32" t="s">
        <v>2118</v>
      </c>
      <c r="I2023" s="117">
        <v>0</v>
      </c>
      <c r="J2023" s="11">
        <v>1</v>
      </c>
      <c r="K2023" s="116">
        <v>2</v>
      </c>
      <c r="L2023"/>
      <c r="M2023"/>
      <c r="N2023"/>
      <c r="O2023"/>
      <c r="P2023"/>
      <c r="Q2023"/>
      <c r="R2023"/>
      <c r="S2023"/>
      <c r="T2023"/>
      <c r="U2023"/>
      <c r="V2023"/>
      <c r="W2023"/>
      <c r="X2023"/>
      <c r="Y2023"/>
      <c r="Z2023"/>
      <c r="AA2023"/>
      <c r="AB2023"/>
      <c r="AC2023"/>
      <c r="AD2023"/>
    </row>
    <row r="2024" spans="1:30" s="10" customFormat="1" ht="30" customHeight="1">
      <c r="A2024" s="5"/>
      <c r="B2024" s="5"/>
      <c r="C2024" s="18">
        <v>2021</v>
      </c>
      <c r="D2024" s="19" t="s">
        <v>159</v>
      </c>
      <c r="E2024" s="69" t="s">
        <v>1</v>
      </c>
      <c r="F2024" s="69" t="s">
        <v>1632</v>
      </c>
      <c r="G2024" s="24" t="str">
        <f t="shared" si="31"/>
        <v>Do</v>
      </c>
      <c r="H2024" s="32" t="s">
        <v>2119</v>
      </c>
      <c r="I2024" s="117">
        <v>2.2999999999999998</v>
      </c>
      <c r="J2024" s="11"/>
      <c r="K2024" s="116">
        <v>36</v>
      </c>
      <c r="L2024"/>
      <c r="M2024"/>
      <c r="N2024"/>
      <c r="O2024"/>
      <c r="P2024"/>
      <c r="Q2024"/>
      <c r="R2024"/>
      <c r="S2024"/>
      <c r="T2024"/>
      <c r="U2024"/>
      <c r="V2024"/>
      <c r="W2024"/>
      <c r="X2024"/>
      <c r="Y2024"/>
      <c r="Z2024"/>
      <c r="AA2024"/>
      <c r="AB2024"/>
      <c r="AC2024"/>
      <c r="AD2024"/>
    </row>
    <row r="2025" spans="1:30" s="10" customFormat="1" ht="30" customHeight="1">
      <c r="A2025" s="5"/>
      <c r="B2025" s="5"/>
      <c r="C2025" s="18">
        <v>2022</v>
      </c>
      <c r="D2025" s="19" t="s">
        <v>159</v>
      </c>
      <c r="E2025" s="69" t="s">
        <v>1</v>
      </c>
      <c r="F2025" s="69" t="s">
        <v>1632</v>
      </c>
      <c r="G2025" s="24" t="str">
        <f t="shared" si="31"/>
        <v>Do</v>
      </c>
      <c r="H2025" s="32" t="s">
        <v>2120</v>
      </c>
      <c r="I2025" s="142">
        <v>1.4570000000000001</v>
      </c>
      <c r="J2025" s="11"/>
      <c r="K2025" s="116">
        <v>11</v>
      </c>
      <c r="L2025"/>
      <c r="M2025"/>
      <c r="N2025"/>
      <c r="O2025"/>
      <c r="P2025"/>
      <c r="Q2025"/>
      <c r="R2025"/>
      <c r="S2025"/>
      <c r="T2025"/>
      <c r="U2025"/>
      <c r="V2025"/>
      <c r="W2025"/>
      <c r="X2025"/>
      <c r="Y2025"/>
      <c r="Z2025"/>
      <c r="AA2025"/>
      <c r="AB2025"/>
      <c r="AC2025"/>
      <c r="AD2025"/>
    </row>
    <row r="2026" spans="1:30" s="10" customFormat="1" ht="30" customHeight="1">
      <c r="A2026" s="5"/>
      <c r="B2026" s="5"/>
      <c r="C2026" s="18">
        <v>2023</v>
      </c>
      <c r="D2026" s="19" t="s">
        <v>159</v>
      </c>
      <c r="E2026" s="69" t="s">
        <v>1</v>
      </c>
      <c r="F2026" s="69" t="s">
        <v>1632</v>
      </c>
      <c r="G2026" s="24" t="str">
        <f t="shared" si="31"/>
        <v>Do</v>
      </c>
      <c r="H2026" s="32" t="s">
        <v>2121</v>
      </c>
      <c r="I2026" s="143">
        <v>1.8</v>
      </c>
      <c r="J2026" s="11"/>
      <c r="K2026" s="116">
        <v>12</v>
      </c>
      <c r="L2026"/>
      <c r="M2026"/>
      <c r="N2026"/>
      <c r="O2026"/>
      <c r="P2026"/>
      <c r="Q2026"/>
      <c r="R2026"/>
      <c r="S2026"/>
      <c r="T2026"/>
      <c r="U2026"/>
      <c r="V2026"/>
      <c r="W2026"/>
      <c r="X2026"/>
      <c r="Y2026"/>
      <c r="Z2026"/>
      <c r="AA2026"/>
      <c r="AB2026"/>
      <c r="AC2026"/>
      <c r="AD2026"/>
    </row>
    <row r="2027" spans="1:30" s="10" customFormat="1" ht="30" customHeight="1">
      <c r="A2027" s="5"/>
      <c r="B2027" s="5"/>
      <c r="C2027" s="18">
        <v>2024</v>
      </c>
      <c r="D2027" s="19" t="s">
        <v>159</v>
      </c>
      <c r="E2027" s="69" t="s">
        <v>1</v>
      </c>
      <c r="F2027" s="69" t="s">
        <v>1632</v>
      </c>
      <c r="G2027" s="24" t="str">
        <f t="shared" si="31"/>
        <v>Do</v>
      </c>
      <c r="H2027" s="32" t="s">
        <v>2122</v>
      </c>
      <c r="I2027" s="142">
        <v>0.70699999999999996</v>
      </c>
      <c r="J2027" s="11"/>
      <c r="K2027" s="116">
        <v>7</v>
      </c>
      <c r="L2027"/>
      <c r="M2027"/>
      <c r="N2027"/>
      <c r="O2027"/>
      <c r="P2027"/>
      <c r="Q2027"/>
      <c r="R2027"/>
      <c r="S2027"/>
      <c r="T2027"/>
      <c r="U2027"/>
      <c r="V2027"/>
      <c r="W2027"/>
      <c r="X2027"/>
      <c r="Y2027"/>
      <c r="Z2027"/>
      <c r="AA2027"/>
      <c r="AB2027"/>
      <c r="AC2027"/>
      <c r="AD2027"/>
    </row>
    <row r="2028" spans="1:30" s="10" customFormat="1" ht="30" customHeight="1">
      <c r="A2028" s="5"/>
      <c r="B2028" s="5"/>
      <c r="C2028" s="18">
        <v>2025</v>
      </c>
      <c r="D2028" s="19" t="s">
        <v>159</v>
      </c>
      <c r="E2028" s="69" t="s">
        <v>1</v>
      </c>
      <c r="F2028" s="69" t="s">
        <v>1632</v>
      </c>
      <c r="G2028" s="24" t="str">
        <f t="shared" si="31"/>
        <v>Do</v>
      </c>
      <c r="H2028" s="32" t="s">
        <v>2123</v>
      </c>
      <c r="I2028" s="142">
        <v>0.91200000000000003</v>
      </c>
      <c r="J2028" s="11"/>
      <c r="K2028" s="116">
        <v>14</v>
      </c>
      <c r="L2028"/>
      <c r="M2028"/>
      <c r="N2028"/>
      <c r="O2028"/>
      <c r="P2028"/>
      <c r="Q2028"/>
      <c r="R2028"/>
      <c r="S2028"/>
      <c r="T2028"/>
      <c r="U2028"/>
      <c r="V2028"/>
      <c r="W2028"/>
      <c r="X2028"/>
      <c r="Y2028"/>
      <c r="Z2028"/>
      <c r="AA2028"/>
      <c r="AB2028"/>
      <c r="AC2028"/>
      <c r="AD2028"/>
    </row>
    <row r="2029" spans="1:30" s="10" customFormat="1" ht="30" customHeight="1">
      <c r="A2029" s="5"/>
      <c r="B2029" s="5"/>
      <c r="C2029" s="18">
        <v>2026</v>
      </c>
      <c r="D2029" s="19" t="s">
        <v>159</v>
      </c>
      <c r="E2029" s="69" t="s">
        <v>1</v>
      </c>
      <c r="F2029" s="69" t="s">
        <v>1632</v>
      </c>
      <c r="G2029" s="24" t="str">
        <f t="shared" si="31"/>
        <v>Do</v>
      </c>
      <c r="H2029" s="32" t="s">
        <v>2124</v>
      </c>
      <c r="I2029" s="144">
        <v>2.16</v>
      </c>
      <c r="J2029" s="11"/>
      <c r="K2029" s="116">
        <v>40</v>
      </c>
      <c r="L2029"/>
      <c r="M2029"/>
      <c r="N2029"/>
      <c r="O2029"/>
      <c r="P2029"/>
      <c r="Q2029"/>
      <c r="R2029"/>
      <c r="S2029"/>
      <c r="T2029"/>
      <c r="U2029"/>
      <c r="V2029"/>
      <c r="W2029"/>
      <c r="X2029"/>
      <c r="Y2029"/>
      <c r="Z2029"/>
      <c r="AA2029"/>
      <c r="AB2029"/>
      <c r="AC2029"/>
      <c r="AD2029"/>
    </row>
    <row r="2030" spans="1:30" s="10" customFormat="1" ht="30" customHeight="1">
      <c r="A2030" s="5"/>
      <c r="B2030" s="5"/>
      <c r="C2030" s="18">
        <v>2027</v>
      </c>
      <c r="D2030" s="19" t="s">
        <v>159</v>
      </c>
      <c r="E2030" s="69" t="s">
        <v>1</v>
      </c>
      <c r="F2030" s="69" t="s">
        <v>1632</v>
      </c>
      <c r="G2030" s="24" t="str">
        <f t="shared" si="31"/>
        <v>Do</v>
      </c>
      <c r="H2030" s="32" t="s">
        <v>2125</v>
      </c>
      <c r="I2030" s="142">
        <v>1.08</v>
      </c>
      <c r="J2030" s="11"/>
      <c r="K2030" s="116">
        <v>17</v>
      </c>
      <c r="L2030"/>
      <c r="M2030"/>
      <c r="N2030"/>
      <c r="O2030"/>
      <c r="P2030"/>
      <c r="Q2030"/>
      <c r="R2030"/>
      <c r="S2030"/>
      <c r="T2030"/>
      <c r="U2030"/>
      <c r="V2030"/>
      <c r="W2030"/>
      <c r="X2030"/>
      <c r="Y2030"/>
      <c r="Z2030"/>
      <c r="AA2030"/>
      <c r="AB2030"/>
      <c r="AC2030"/>
      <c r="AD2030"/>
    </row>
    <row r="2031" spans="1:30" s="10" customFormat="1" ht="30" customHeight="1">
      <c r="A2031" s="5"/>
      <c r="B2031" s="5"/>
      <c r="C2031" s="18">
        <v>2028</v>
      </c>
      <c r="D2031" s="19" t="s">
        <v>159</v>
      </c>
      <c r="E2031" s="69" t="s">
        <v>1</v>
      </c>
      <c r="F2031" s="69" t="s">
        <v>1632</v>
      </c>
      <c r="G2031" s="24" t="str">
        <f t="shared" si="31"/>
        <v>Do</v>
      </c>
      <c r="H2031" s="32" t="s">
        <v>2126</v>
      </c>
      <c r="I2031" s="117">
        <v>0</v>
      </c>
      <c r="J2031" s="11">
        <v>1</v>
      </c>
      <c r="K2031" s="116">
        <v>15</v>
      </c>
      <c r="L2031"/>
      <c r="M2031"/>
      <c r="N2031"/>
      <c r="O2031"/>
      <c r="P2031"/>
      <c r="Q2031"/>
      <c r="R2031"/>
      <c r="S2031"/>
      <c r="T2031"/>
      <c r="U2031"/>
      <c r="V2031"/>
      <c r="W2031"/>
      <c r="X2031"/>
      <c r="Y2031"/>
      <c r="Z2031"/>
      <c r="AA2031"/>
      <c r="AB2031"/>
      <c r="AC2031"/>
      <c r="AD2031"/>
    </row>
    <row r="2032" spans="1:30" s="10" customFormat="1" ht="30" customHeight="1">
      <c r="A2032" s="5"/>
      <c r="B2032" s="5"/>
      <c r="C2032" s="18">
        <v>2029</v>
      </c>
      <c r="D2032" s="19" t="s">
        <v>159</v>
      </c>
      <c r="E2032" s="69" t="s">
        <v>1</v>
      </c>
      <c r="F2032" s="69" t="s">
        <v>1632</v>
      </c>
      <c r="G2032" s="24" t="str">
        <f t="shared" si="31"/>
        <v>Do</v>
      </c>
      <c r="H2032" s="32" t="s">
        <v>2127</v>
      </c>
      <c r="I2032" s="117">
        <v>0</v>
      </c>
      <c r="J2032" s="11">
        <v>1</v>
      </c>
      <c r="K2032" s="116">
        <v>8</v>
      </c>
      <c r="L2032"/>
      <c r="M2032"/>
      <c r="N2032"/>
      <c r="O2032"/>
      <c r="P2032"/>
      <c r="Q2032"/>
      <c r="R2032"/>
      <c r="S2032"/>
      <c r="T2032"/>
      <c r="U2032"/>
      <c r="V2032"/>
      <c r="W2032"/>
      <c r="X2032"/>
      <c r="Y2032"/>
      <c r="Z2032"/>
      <c r="AA2032"/>
      <c r="AB2032"/>
      <c r="AC2032"/>
      <c r="AD2032"/>
    </row>
    <row r="2033" spans="1:30" s="10" customFormat="1" ht="75" customHeight="1">
      <c r="A2033" s="5"/>
      <c r="B2033" s="5"/>
      <c r="C2033" s="18">
        <v>2030</v>
      </c>
      <c r="D2033" s="19" t="s">
        <v>159</v>
      </c>
      <c r="E2033" s="69" t="s">
        <v>1</v>
      </c>
      <c r="F2033" s="69" t="s">
        <v>1632</v>
      </c>
      <c r="G2033" s="24" t="str">
        <f t="shared" si="31"/>
        <v>Do</v>
      </c>
      <c r="H2033" s="32" t="s">
        <v>2128</v>
      </c>
      <c r="I2033" s="142">
        <v>1.86</v>
      </c>
      <c r="J2033" s="11"/>
      <c r="K2033" s="116">
        <v>30</v>
      </c>
      <c r="L2033"/>
      <c r="M2033"/>
      <c r="N2033"/>
      <c r="O2033"/>
      <c r="P2033"/>
      <c r="Q2033"/>
      <c r="R2033"/>
      <c r="S2033"/>
      <c r="T2033"/>
      <c r="U2033"/>
      <c r="V2033"/>
      <c r="W2033"/>
      <c r="X2033"/>
      <c r="Y2033"/>
      <c r="Z2033"/>
      <c r="AA2033"/>
      <c r="AB2033"/>
      <c r="AC2033"/>
      <c r="AD2033"/>
    </row>
    <row r="2034" spans="1:30" s="10" customFormat="1" ht="30" customHeight="1">
      <c r="A2034" s="5"/>
      <c r="B2034" s="5"/>
      <c r="C2034" s="18">
        <v>2031</v>
      </c>
      <c r="D2034" s="19" t="s">
        <v>159</v>
      </c>
      <c r="E2034" s="69" t="s">
        <v>1</v>
      </c>
      <c r="F2034" s="69" t="s">
        <v>1632</v>
      </c>
      <c r="G2034" s="24" t="str">
        <f t="shared" si="31"/>
        <v>Do</v>
      </c>
      <c r="H2034" s="32" t="s">
        <v>2129</v>
      </c>
      <c r="I2034" s="117">
        <v>0</v>
      </c>
      <c r="J2034" s="11">
        <v>1</v>
      </c>
      <c r="K2034" s="116">
        <v>5</v>
      </c>
      <c r="L2034"/>
      <c r="M2034"/>
      <c r="N2034"/>
      <c r="O2034"/>
      <c r="P2034"/>
      <c r="Q2034"/>
      <c r="R2034"/>
      <c r="S2034"/>
      <c r="T2034"/>
      <c r="U2034"/>
      <c r="V2034"/>
      <c r="W2034"/>
      <c r="X2034"/>
      <c r="Y2034"/>
      <c r="Z2034"/>
      <c r="AA2034"/>
      <c r="AB2034"/>
      <c r="AC2034"/>
      <c r="AD2034"/>
    </row>
    <row r="2035" spans="1:30" s="10" customFormat="1" ht="45" customHeight="1">
      <c r="A2035" s="5"/>
      <c r="B2035" s="5"/>
      <c r="C2035" s="18">
        <v>2032</v>
      </c>
      <c r="D2035" s="19" t="s">
        <v>159</v>
      </c>
      <c r="E2035" s="69" t="s">
        <v>1</v>
      </c>
      <c r="F2035" s="69" t="s">
        <v>1632</v>
      </c>
      <c r="G2035" s="24" t="str">
        <f t="shared" si="31"/>
        <v>Do</v>
      </c>
      <c r="H2035" s="32" t="s">
        <v>2130</v>
      </c>
      <c r="I2035" s="117">
        <v>0</v>
      </c>
      <c r="J2035" s="11"/>
      <c r="K2035" s="116">
        <v>5</v>
      </c>
      <c r="L2035"/>
      <c r="M2035"/>
      <c r="N2035"/>
      <c r="O2035"/>
      <c r="P2035"/>
      <c r="Q2035"/>
      <c r="R2035"/>
      <c r="S2035"/>
      <c r="T2035"/>
      <c r="U2035"/>
      <c r="V2035"/>
      <c r="W2035"/>
      <c r="X2035"/>
      <c r="Y2035"/>
      <c r="Z2035"/>
      <c r="AA2035"/>
      <c r="AB2035"/>
      <c r="AC2035"/>
      <c r="AD2035"/>
    </row>
    <row r="2036" spans="1:30" s="10" customFormat="1" ht="30" customHeight="1">
      <c r="A2036" s="5"/>
      <c r="B2036" s="5"/>
      <c r="C2036" s="18">
        <v>2033</v>
      </c>
      <c r="D2036" s="19" t="s">
        <v>159</v>
      </c>
      <c r="E2036" s="69" t="s">
        <v>1</v>
      </c>
      <c r="F2036" s="69" t="s">
        <v>1632</v>
      </c>
      <c r="G2036" s="24" t="str">
        <f t="shared" si="31"/>
        <v>Do</v>
      </c>
      <c r="H2036" s="32" t="s">
        <v>2131</v>
      </c>
      <c r="I2036" s="117">
        <v>1.6</v>
      </c>
      <c r="J2036" s="11"/>
      <c r="K2036" s="116">
        <v>2</v>
      </c>
      <c r="L2036"/>
      <c r="M2036"/>
      <c r="N2036"/>
      <c r="O2036"/>
      <c r="P2036"/>
      <c r="Q2036"/>
      <c r="R2036"/>
      <c r="S2036"/>
      <c r="T2036"/>
      <c r="U2036"/>
      <c r="V2036"/>
      <c r="W2036"/>
      <c r="X2036"/>
      <c r="Y2036"/>
      <c r="Z2036"/>
      <c r="AA2036"/>
      <c r="AB2036"/>
      <c r="AC2036"/>
      <c r="AD2036"/>
    </row>
    <row r="2037" spans="1:30" s="10" customFormat="1" ht="30" customHeight="1">
      <c r="A2037" s="5"/>
      <c r="B2037" s="5"/>
      <c r="C2037" s="18">
        <v>2034</v>
      </c>
      <c r="D2037" s="19" t="s">
        <v>159</v>
      </c>
      <c r="E2037" s="69" t="s">
        <v>1</v>
      </c>
      <c r="F2037" s="69" t="s">
        <v>1632</v>
      </c>
      <c r="G2037" s="24" t="str">
        <f t="shared" si="31"/>
        <v>Do</v>
      </c>
      <c r="H2037" s="32" t="s">
        <v>2132</v>
      </c>
      <c r="I2037" s="117">
        <v>1.2</v>
      </c>
      <c r="J2037" s="11"/>
      <c r="K2037" s="116">
        <v>6</v>
      </c>
      <c r="L2037"/>
      <c r="M2037"/>
      <c r="N2037"/>
      <c r="O2037"/>
      <c r="P2037"/>
      <c r="Q2037"/>
      <c r="R2037"/>
      <c r="S2037"/>
      <c r="T2037"/>
      <c r="U2037"/>
      <c r="V2037"/>
      <c r="W2037"/>
      <c r="X2037"/>
      <c r="Y2037"/>
      <c r="Z2037"/>
      <c r="AA2037"/>
      <c r="AB2037"/>
      <c r="AC2037"/>
      <c r="AD2037"/>
    </row>
    <row r="2038" spans="1:30" s="10" customFormat="1" ht="30" customHeight="1">
      <c r="A2038" s="5"/>
      <c r="B2038" s="5"/>
      <c r="C2038" s="18">
        <v>2035</v>
      </c>
      <c r="D2038" s="19" t="s">
        <v>159</v>
      </c>
      <c r="E2038" s="69" t="s">
        <v>1</v>
      </c>
      <c r="F2038" s="69" t="s">
        <v>1632</v>
      </c>
      <c r="G2038" s="24" t="str">
        <f t="shared" si="31"/>
        <v>Do</v>
      </c>
      <c r="H2038" s="32" t="s">
        <v>2133</v>
      </c>
      <c r="I2038" s="117">
        <v>3.8</v>
      </c>
      <c r="J2038" s="11"/>
      <c r="K2038" s="116">
        <v>10</v>
      </c>
      <c r="L2038"/>
      <c r="M2038"/>
      <c r="N2038"/>
      <c r="O2038"/>
      <c r="P2038"/>
      <c r="Q2038"/>
      <c r="R2038"/>
      <c r="S2038"/>
      <c r="T2038"/>
      <c r="U2038"/>
      <c r="V2038"/>
      <c r="W2038"/>
      <c r="X2038"/>
      <c r="Y2038"/>
      <c r="Z2038"/>
      <c r="AA2038"/>
      <c r="AB2038"/>
      <c r="AC2038"/>
      <c r="AD2038"/>
    </row>
    <row r="2039" spans="1:30" s="10" customFormat="1" ht="45" customHeight="1">
      <c r="A2039" s="5"/>
      <c r="B2039" s="5"/>
      <c r="C2039" s="18">
        <v>2036</v>
      </c>
      <c r="D2039" s="19" t="s">
        <v>159</v>
      </c>
      <c r="E2039" s="69" t="s">
        <v>1</v>
      </c>
      <c r="F2039" s="69" t="s">
        <v>1632</v>
      </c>
      <c r="G2039" s="24" t="str">
        <f t="shared" si="31"/>
        <v>Do</v>
      </c>
      <c r="H2039" s="32" t="s">
        <v>2134</v>
      </c>
      <c r="I2039" s="117">
        <v>1.1000000000000001</v>
      </c>
      <c r="J2039" s="11"/>
      <c r="K2039" s="116">
        <v>4.5</v>
      </c>
      <c r="L2039"/>
      <c r="M2039"/>
      <c r="N2039"/>
      <c r="O2039"/>
      <c r="P2039"/>
      <c r="Q2039"/>
      <c r="R2039"/>
      <c r="S2039"/>
      <c r="T2039"/>
      <c r="U2039"/>
      <c r="V2039"/>
      <c r="W2039"/>
      <c r="X2039"/>
      <c r="Y2039"/>
      <c r="Z2039"/>
      <c r="AA2039"/>
      <c r="AB2039"/>
      <c r="AC2039"/>
      <c r="AD2039"/>
    </row>
    <row r="2040" spans="1:30" s="10" customFormat="1" ht="30" customHeight="1">
      <c r="A2040" s="5"/>
      <c r="B2040" s="5"/>
      <c r="C2040" s="18">
        <v>2037</v>
      </c>
      <c r="D2040" s="19" t="s">
        <v>159</v>
      </c>
      <c r="E2040" s="69" t="s">
        <v>1</v>
      </c>
      <c r="F2040" s="69" t="s">
        <v>1632</v>
      </c>
      <c r="G2040" s="24" t="str">
        <f t="shared" si="31"/>
        <v>Do</v>
      </c>
      <c r="H2040" s="32" t="s">
        <v>2135</v>
      </c>
      <c r="I2040" s="117">
        <v>0.38500000000000001</v>
      </c>
      <c r="J2040" s="11"/>
      <c r="K2040" s="116">
        <v>19</v>
      </c>
      <c r="L2040"/>
      <c r="M2040"/>
      <c r="N2040"/>
      <c r="O2040"/>
      <c r="P2040"/>
      <c r="Q2040"/>
      <c r="R2040"/>
      <c r="S2040"/>
      <c r="T2040"/>
      <c r="U2040"/>
      <c r="V2040"/>
      <c r="W2040"/>
      <c r="X2040"/>
      <c r="Y2040"/>
      <c r="Z2040"/>
      <c r="AA2040"/>
      <c r="AB2040"/>
      <c r="AC2040"/>
      <c r="AD2040"/>
    </row>
    <row r="2041" spans="1:30" s="10" customFormat="1" ht="30" customHeight="1">
      <c r="A2041" s="5"/>
      <c r="B2041" s="5"/>
      <c r="C2041" s="18">
        <v>2038</v>
      </c>
      <c r="D2041" s="19" t="s">
        <v>159</v>
      </c>
      <c r="E2041" s="69" t="s">
        <v>1</v>
      </c>
      <c r="F2041" s="69" t="s">
        <v>1632</v>
      </c>
      <c r="G2041" s="24" t="str">
        <f t="shared" si="31"/>
        <v>Do</v>
      </c>
      <c r="H2041" s="32" t="s">
        <v>2136</v>
      </c>
      <c r="I2041" s="117">
        <v>0.755</v>
      </c>
      <c r="J2041" s="11"/>
      <c r="K2041" s="116">
        <v>10</v>
      </c>
      <c r="L2041"/>
      <c r="M2041"/>
      <c r="N2041"/>
      <c r="O2041"/>
      <c r="P2041"/>
      <c r="Q2041"/>
      <c r="R2041"/>
      <c r="S2041"/>
      <c r="T2041"/>
      <c r="U2041"/>
      <c r="V2041"/>
      <c r="W2041"/>
      <c r="X2041"/>
      <c r="Y2041"/>
      <c r="Z2041"/>
      <c r="AA2041"/>
      <c r="AB2041"/>
      <c r="AC2041"/>
      <c r="AD2041"/>
    </row>
    <row r="2042" spans="1:30" s="10" customFormat="1" ht="30" customHeight="1">
      <c r="A2042" s="5"/>
      <c r="B2042" s="5"/>
      <c r="C2042" s="18">
        <v>2039</v>
      </c>
      <c r="D2042" s="19" t="s">
        <v>159</v>
      </c>
      <c r="E2042" s="69" t="s">
        <v>1</v>
      </c>
      <c r="F2042" s="69" t="s">
        <v>1632</v>
      </c>
      <c r="G2042" s="24" t="str">
        <f t="shared" si="31"/>
        <v>Do</v>
      </c>
      <c r="H2042" s="32" t="s">
        <v>2137</v>
      </c>
      <c r="I2042" s="117">
        <v>0.65</v>
      </c>
      <c r="J2042" s="11"/>
      <c r="K2042" s="116">
        <v>10</v>
      </c>
      <c r="L2042"/>
      <c r="M2042"/>
      <c r="N2042"/>
      <c r="O2042"/>
      <c r="P2042"/>
      <c r="Q2042"/>
      <c r="R2042"/>
      <c r="S2042"/>
      <c r="T2042"/>
      <c r="U2042"/>
      <c r="V2042"/>
      <c r="W2042"/>
      <c r="X2042"/>
      <c r="Y2042"/>
      <c r="Z2042"/>
      <c r="AA2042"/>
      <c r="AB2042"/>
      <c r="AC2042"/>
      <c r="AD2042"/>
    </row>
    <row r="2043" spans="1:30" s="10" customFormat="1" ht="45" customHeight="1">
      <c r="A2043" s="5"/>
      <c r="B2043" s="5"/>
      <c r="C2043" s="18">
        <v>2040</v>
      </c>
      <c r="D2043" s="19" t="s">
        <v>159</v>
      </c>
      <c r="E2043" s="69" t="s">
        <v>1</v>
      </c>
      <c r="F2043" s="69" t="s">
        <v>1632</v>
      </c>
      <c r="G2043" s="24" t="str">
        <f t="shared" si="31"/>
        <v>Do</v>
      </c>
      <c r="H2043" s="32" t="s">
        <v>2138</v>
      </c>
      <c r="I2043" s="117">
        <v>0.55000000000000004</v>
      </c>
      <c r="J2043" s="11"/>
      <c r="K2043" s="116">
        <v>5</v>
      </c>
      <c r="L2043"/>
      <c r="M2043"/>
      <c r="N2043"/>
      <c r="O2043"/>
      <c r="P2043"/>
      <c r="Q2043"/>
      <c r="R2043"/>
      <c r="S2043"/>
      <c r="T2043"/>
      <c r="U2043"/>
      <c r="V2043"/>
      <c r="W2043"/>
      <c r="X2043"/>
      <c r="Y2043"/>
      <c r="Z2043"/>
      <c r="AA2043"/>
      <c r="AB2043"/>
      <c r="AC2043"/>
      <c r="AD2043"/>
    </row>
    <row r="2044" spans="1:30" s="10" customFormat="1" ht="30" customHeight="1">
      <c r="A2044" s="5"/>
      <c r="B2044" s="5"/>
      <c r="C2044" s="18">
        <v>2041</v>
      </c>
      <c r="D2044" s="19" t="s">
        <v>159</v>
      </c>
      <c r="E2044" s="69" t="s">
        <v>1</v>
      </c>
      <c r="F2044" s="69" t="s">
        <v>1632</v>
      </c>
      <c r="G2044" s="24" t="str">
        <f t="shared" si="31"/>
        <v>Do</v>
      </c>
      <c r="H2044" s="32" t="s">
        <v>2139</v>
      </c>
      <c r="I2044" s="117">
        <v>0.92</v>
      </c>
      <c r="J2044" s="11"/>
      <c r="K2044" s="116">
        <v>10.11</v>
      </c>
      <c r="L2044"/>
      <c r="M2044"/>
      <c r="N2044"/>
      <c r="O2044"/>
      <c r="P2044"/>
      <c r="Q2044"/>
      <c r="R2044"/>
      <c r="S2044"/>
      <c r="T2044"/>
      <c r="U2044"/>
      <c r="V2044"/>
      <c r="W2044"/>
      <c r="X2044"/>
      <c r="Y2044"/>
      <c r="Z2044"/>
      <c r="AA2044"/>
      <c r="AB2044"/>
      <c r="AC2044"/>
      <c r="AD2044"/>
    </row>
    <row r="2045" spans="1:30" s="10" customFormat="1" ht="30" customHeight="1">
      <c r="A2045" s="5"/>
      <c r="B2045" s="5"/>
      <c r="C2045" s="18">
        <v>2042</v>
      </c>
      <c r="D2045" s="19" t="s">
        <v>159</v>
      </c>
      <c r="E2045" s="69" t="s">
        <v>1</v>
      </c>
      <c r="F2045" s="69" t="s">
        <v>1632</v>
      </c>
      <c r="G2045" s="24" t="str">
        <f t="shared" si="31"/>
        <v>Do</v>
      </c>
      <c r="H2045" s="32" t="s">
        <v>2140</v>
      </c>
      <c r="I2045" s="117">
        <v>0.3</v>
      </c>
      <c r="J2045" s="11"/>
      <c r="K2045" s="116">
        <v>10</v>
      </c>
      <c r="L2045"/>
      <c r="M2045"/>
      <c r="N2045"/>
      <c r="O2045"/>
      <c r="P2045"/>
      <c r="Q2045"/>
      <c r="R2045"/>
      <c r="S2045"/>
      <c r="T2045"/>
      <c r="U2045"/>
      <c r="V2045"/>
      <c r="W2045"/>
      <c r="X2045"/>
      <c r="Y2045"/>
      <c r="Z2045"/>
      <c r="AA2045"/>
      <c r="AB2045"/>
      <c r="AC2045"/>
      <c r="AD2045"/>
    </row>
    <row r="2046" spans="1:30" s="10" customFormat="1" ht="30" customHeight="1">
      <c r="A2046" s="5"/>
      <c r="B2046" s="5"/>
      <c r="C2046" s="18">
        <v>2043</v>
      </c>
      <c r="D2046" s="19" t="s">
        <v>159</v>
      </c>
      <c r="E2046" s="69" t="s">
        <v>1</v>
      </c>
      <c r="F2046" s="69" t="s">
        <v>1632</v>
      </c>
      <c r="G2046" s="24" t="str">
        <f t="shared" si="31"/>
        <v>Do</v>
      </c>
      <c r="H2046" s="32" t="s">
        <v>2141</v>
      </c>
      <c r="I2046" s="117">
        <v>0.5</v>
      </c>
      <c r="J2046" s="11"/>
      <c r="K2046" s="116">
        <v>15</v>
      </c>
      <c r="L2046"/>
      <c r="M2046"/>
      <c r="N2046"/>
      <c r="O2046"/>
      <c r="P2046"/>
      <c r="Q2046"/>
      <c r="R2046"/>
      <c r="S2046"/>
      <c r="T2046"/>
      <c r="U2046"/>
      <c r="V2046"/>
      <c r="W2046"/>
      <c r="X2046"/>
      <c r="Y2046"/>
      <c r="Z2046"/>
      <c r="AA2046"/>
      <c r="AB2046"/>
      <c r="AC2046"/>
      <c r="AD2046"/>
    </row>
    <row r="2047" spans="1:30" s="10" customFormat="1" ht="30" customHeight="1">
      <c r="A2047" s="5"/>
      <c r="B2047" s="5"/>
      <c r="C2047" s="18">
        <v>2044</v>
      </c>
      <c r="D2047" s="19" t="s">
        <v>159</v>
      </c>
      <c r="E2047" s="69" t="s">
        <v>1</v>
      </c>
      <c r="F2047" s="69" t="s">
        <v>1632</v>
      </c>
      <c r="G2047" s="24" t="str">
        <f t="shared" si="31"/>
        <v>Do</v>
      </c>
      <c r="H2047" s="32" t="s">
        <v>2142</v>
      </c>
      <c r="I2047" s="117">
        <v>0.75</v>
      </c>
      <c r="J2047" s="11"/>
      <c r="K2047" s="116">
        <v>5</v>
      </c>
      <c r="L2047"/>
      <c r="M2047"/>
      <c r="N2047"/>
      <c r="O2047"/>
      <c r="P2047"/>
      <c r="Q2047"/>
      <c r="R2047"/>
      <c r="S2047"/>
      <c r="T2047"/>
      <c r="U2047"/>
      <c r="V2047"/>
      <c r="W2047"/>
      <c r="X2047"/>
      <c r="Y2047"/>
      <c r="Z2047"/>
      <c r="AA2047"/>
      <c r="AB2047"/>
      <c r="AC2047"/>
      <c r="AD2047"/>
    </row>
    <row r="2048" spans="1:30" s="10" customFormat="1" ht="30" customHeight="1">
      <c r="A2048" s="5"/>
      <c r="B2048" s="5"/>
      <c r="C2048" s="18">
        <v>2045</v>
      </c>
      <c r="D2048" s="19" t="s">
        <v>159</v>
      </c>
      <c r="E2048" s="69" t="s">
        <v>1</v>
      </c>
      <c r="F2048" s="69" t="s">
        <v>1632</v>
      </c>
      <c r="G2048" s="24" t="str">
        <f t="shared" si="31"/>
        <v>Do</v>
      </c>
      <c r="H2048" s="32" t="s">
        <v>2143</v>
      </c>
      <c r="I2048" s="117">
        <v>0.9</v>
      </c>
      <c r="J2048" s="11"/>
      <c r="K2048" s="116">
        <v>5</v>
      </c>
      <c r="L2048"/>
      <c r="M2048"/>
      <c r="N2048"/>
      <c r="O2048"/>
      <c r="P2048"/>
      <c r="Q2048"/>
      <c r="R2048"/>
      <c r="S2048"/>
      <c r="T2048"/>
      <c r="U2048"/>
      <c r="V2048"/>
      <c r="W2048"/>
      <c r="X2048"/>
      <c r="Y2048"/>
      <c r="Z2048"/>
      <c r="AA2048"/>
      <c r="AB2048"/>
      <c r="AC2048"/>
      <c r="AD2048"/>
    </row>
    <row r="2049" spans="1:30" s="10" customFormat="1" ht="45" customHeight="1">
      <c r="A2049" s="5"/>
      <c r="B2049" s="5"/>
      <c r="C2049" s="18">
        <v>2046</v>
      </c>
      <c r="D2049" s="19" t="s">
        <v>159</v>
      </c>
      <c r="E2049" s="69" t="s">
        <v>1</v>
      </c>
      <c r="F2049" s="69" t="s">
        <v>1632</v>
      </c>
      <c r="G2049" s="24" t="str">
        <f t="shared" si="31"/>
        <v>Do</v>
      </c>
      <c r="H2049" s="32" t="s">
        <v>2144</v>
      </c>
      <c r="I2049" s="117">
        <v>0</v>
      </c>
      <c r="J2049" s="11">
        <v>1</v>
      </c>
      <c r="K2049" s="116">
        <v>16.5</v>
      </c>
      <c r="L2049"/>
      <c r="M2049"/>
      <c r="N2049"/>
      <c r="O2049"/>
      <c r="P2049"/>
      <c r="Q2049"/>
      <c r="R2049"/>
      <c r="S2049"/>
      <c r="T2049"/>
      <c r="U2049"/>
      <c r="V2049"/>
      <c r="W2049"/>
      <c r="X2049"/>
      <c r="Y2049"/>
      <c r="Z2049"/>
      <c r="AA2049"/>
      <c r="AB2049"/>
      <c r="AC2049"/>
      <c r="AD2049"/>
    </row>
    <row r="2050" spans="1:30" s="10" customFormat="1" ht="30" customHeight="1">
      <c r="A2050" s="5"/>
      <c r="B2050" s="5"/>
      <c r="C2050" s="18">
        <v>2047</v>
      </c>
      <c r="D2050" s="19" t="s">
        <v>159</v>
      </c>
      <c r="E2050" s="69" t="s">
        <v>1</v>
      </c>
      <c r="F2050" s="69" t="s">
        <v>1632</v>
      </c>
      <c r="G2050" s="24" t="str">
        <f t="shared" si="31"/>
        <v>Do</v>
      </c>
      <c r="H2050" s="32" t="s">
        <v>2145</v>
      </c>
      <c r="I2050" s="117">
        <v>0</v>
      </c>
      <c r="J2050" s="11">
        <v>1</v>
      </c>
      <c r="K2050" s="116">
        <v>13.77</v>
      </c>
      <c r="L2050"/>
      <c r="M2050"/>
      <c r="N2050"/>
      <c r="O2050"/>
      <c r="P2050"/>
      <c r="Q2050"/>
      <c r="R2050"/>
      <c r="S2050"/>
      <c r="T2050"/>
      <c r="U2050"/>
      <c r="V2050"/>
      <c r="W2050"/>
      <c r="X2050"/>
      <c r="Y2050"/>
      <c r="Z2050"/>
      <c r="AA2050"/>
      <c r="AB2050"/>
      <c r="AC2050"/>
      <c r="AD2050"/>
    </row>
    <row r="2051" spans="1:30" s="10" customFormat="1" ht="30" customHeight="1">
      <c r="A2051" s="5"/>
      <c r="B2051" s="5"/>
      <c r="C2051" s="18">
        <v>2048</v>
      </c>
      <c r="D2051" s="19" t="s">
        <v>159</v>
      </c>
      <c r="E2051" s="69" t="s">
        <v>1</v>
      </c>
      <c r="F2051" s="69" t="s">
        <v>1632</v>
      </c>
      <c r="G2051" s="24" t="str">
        <f t="shared" si="31"/>
        <v>Do</v>
      </c>
      <c r="H2051" s="32" t="s">
        <v>2146</v>
      </c>
      <c r="I2051" s="117">
        <v>0</v>
      </c>
      <c r="J2051" s="11">
        <v>1</v>
      </c>
      <c r="K2051" s="116">
        <v>15</v>
      </c>
      <c r="L2051"/>
      <c r="M2051"/>
      <c r="N2051"/>
      <c r="O2051"/>
      <c r="P2051"/>
      <c r="Q2051"/>
      <c r="R2051"/>
      <c r="S2051"/>
      <c r="T2051"/>
      <c r="U2051"/>
      <c r="V2051"/>
      <c r="W2051"/>
      <c r="X2051"/>
      <c r="Y2051"/>
      <c r="Z2051"/>
      <c r="AA2051"/>
      <c r="AB2051"/>
      <c r="AC2051"/>
      <c r="AD2051"/>
    </row>
    <row r="2052" spans="1:30" s="10" customFormat="1" ht="30" customHeight="1">
      <c r="A2052" s="5"/>
      <c r="B2052" s="5"/>
      <c r="C2052" s="18">
        <v>2049</v>
      </c>
      <c r="D2052" s="19" t="s">
        <v>159</v>
      </c>
      <c r="E2052" s="69" t="s">
        <v>1</v>
      </c>
      <c r="F2052" s="69" t="s">
        <v>1632</v>
      </c>
      <c r="G2052" s="24" t="str">
        <f t="shared" si="31"/>
        <v>Do</v>
      </c>
      <c r="H2052" s="32" t="s">
        <v>2147</v>
      </c>
      <c r="I2052" s="117">
        <v>0</v>
      </c>
      <c r="J2052" s="11">
        <v>1</v>
      </c>
      <c r="K2052" s="116">
        <v>14.5</v>
      </c>
      <c r="L2052"/>
      <c r="M2052"/>
      <c r="N2052"/>
      <c r="O2052"/>
      <c r="P2052"/>
      <c r="Q2052"/>
      <c r="R2052"/>
      <c r="S2052"/>
      <c r="T2052"/>
      <c r="U2052"/>
      <c r="V2052"/>
      <c r="W2052"/>
      <c r="X2052"/>
      <c r="Y2052"/>
      <c r="Z2052"/>
      <c r="AA2052"/>
      <c r="AB2052"/>
      <c r="AC2052"/>
      <c r="AD2052"/>
    </row>
    <row r="2053" spans="1:30" s="10" customFormat="1" ht="30" customHeight="1">
      <c r="A2053" s="5"/>
      <c r="B2053" s="5"/>
      <c r="C2053" s="18">
        <v>2050</v>
      </c>
      <c r="D2053" s="19" t="s">
        <v>159</v>
      </c>
      <c r="E2053" s="69" t="s">
        <v>1</v>
      </c>
      <c r="F2053" s="69" t="s">
        <v>1632</v>
      </c>
      <c r="G2053" s="24" t="str">
        <f t="shared" si="31"/>
        <v>Do</v>
      </c>
      <c r="H2053" s="32" t="s">
        <v>2148</v>
      </c>
      <c r="I2053" s="117">
        <v>0</v>
      </c>
      <c r="J2053" s="11">
        <v>1</v>
      </c>
      <c r="K2053" s="116">
        <v>23.62</v>
      </c>
      <c r="L2053"/>
      <c r="M2053"/>
      <c r="N2053"/>
      <c r="O2053"/>
      <c r="P2053"/>
      <c r="Q2053"/>
      <c r="R2053"/>
      <c r="S2053"/>
      <c r="T2053"/>
      <c r="U2053"/>
      <c r="V2053"/>
      <c r="W2053"/>
      <c r="X2053"/>
      <c r="Y2053"/>
      <c r="Z2053"/>
      <c r="AA2053"/>
      <c r="AB2053"/>
      <c r="AC2053"/>
      <c r="AD2053"/>
    </row>
    <row r="2054" spans="1:30" s="10" customFormat="1" ht="45" customHeight="1">
      <c r="A2054" s="5"/>
      <c r="B2054" s="5"/>
      <c r="C2054" s="18">
        <v>2051</v>
      </c>
      <c r="D2054" s="19" t="s">
        <v>159</v>
      </c>
      <c r="E2054" s="69" t="s">
        <v>1</v>
      </c>
      <c r="F2054" s="69" t="s">
        <v>1632</v>
      </c>
      <c r="G2054" s="24" t="str">
        <f t="shared" si="31"/>
        <v>Do</v>
      </c>
      <c r="H2054" s="32" t="s">
        <v>2149</v>
      </c>
      <c r="I2054" s="117">
        <v>0</v>
      </c>
      <c r="J2054" s="11">
        <v>2</v>
      </c>
      <c r="K2054" s="116">
        <v>5</v>
      </c>
      <c r="L2054"/>
      <c r="M2054"/>
      <c r="N2054"/>
      <c r="O2054"/>
      <c r="P2054"/>
      <c r="Q2054"/>
      <c r="R2054"/>
      <c r="S2054"/>
      <c r="T2054"/>
      <c r="U2054"/>
      <c r="V2054"/>
      <c r="W2054"/>
      <c r="X2054"/>
      <c r="Y2054"/>
      <c r="Z2054"/>
      <c r="AA2054"/>
      <c r="AB2054"/>
      <c r="AC2054"/>
      <c r="AD2054"/>
    </row>
    <row r="2055" spans="1:30" s="10" customFormat="1" ht="45" customHeight="1">
      <c r="A2055" s="5"/>
      <c r="B2055" s="5"/>
      <c r="C2055" s="18">
        <v>2052</v>
      </c>
      <c r="D2055" s="19" t="s">
        <v>71</v>
      </c>
      <c r="E2055" s="20" t="s">
        <v>2</v>
      </c>
      <c r="F2055" s="20" t="s">
        <v>2</v>
      </c>
      <c r="G2055" s="24" t="str">
        <f t="shared" si="31"/>
        <v>Guwahati City Divn No-I</v>
      </c>
      <c r="H2055" s="145" t="s">
        <v>2150</v>
      </c>
      <c r="I2055" s="117">
        <v>1.0649999999999999</v>
      </c>
      <c r="J2055" s="11"/>
      <c r="K2055" s="116">
        <v>18.149999999999999</v>
      </c>
      <c r="L2055"/>
      <c r="M2055"/>
      <c r="N2055"/>
      <c r="O2055"/>
      <c r="P2055"/>
      <c r="Q2055"/>
      <c r="R2055"/>
      <c r="S2055"/>
      <c r="T2055"/>
      <c r="U2055"/>
      <c r="V2055"/>
      <c r="W2055"/>
      <c r="X2055"/>
      <c r="Y2055"/>
      <c r="Z2055"/>
      <c r="AA2055"/>
      <c r="AB2055"/>
      <c r="AC2055"/>
      <c r="AD2055"/>
    </row>
    <row r="2056" spans="1:30" s="10" customFormat="1" ht="30" customHeight="1">
      <c r="A2056" s="5"/>
      <c r="B2056" s="5"/>
      <c r="C2056" s="18">
        <v>2053</v>
      </c>
      <c r="D2056" s="19" t="s">
        <v>71</v>
      </c>
      <c r="E2056" s="20" t="s">
        <v>2</v>
      </c>
      <c r="F2056" s="20" t="s">
        <v>2</v>
      </c>
      <c r="G2056" s="24" t="str">
        <f t="shared" si="31"/>
        <v>Do</v>
      </c>
      <c r="H2056" s="146" t="s">
        <v>2151</v>
      </c>
      <c r="I2056" s="117">
        <v>0.35</v>
      </c>
      <c r="J2056" s="11"/>
      <c r="K2056" s="116">
        <v>7</v>
      </c>
      <c r="L2056"/>
      <c r="M2056"/>
      <c r="N2056"/>
      <c r="O2056"/>
      <c r="P2056"/>
      <c r="Q2056"/>
      <c r="R2056"/>
      <c r="S2056"/>
      <c r="T2056"/>
      <c r="U2056"/>
      <c r="V2056"/>
      <c r="W2056"/>
      <c r="X2056"/>
      <c r="Y2056"/>
      <c r="Z2056"/>
      <c r="AA2056"/>
      <c r="AB2056"/>
      <c r="AC2056"/>
      <c r="AD2056"/>
    </row>
    <row r="2057" spans="1:30" s="10" customFormat="1" ht="30" customHeight="1">
      <c r="A2057" s="5"/>
      <c r="B2057" s="5"/>
      <c r="C2057" s="18">
        <v>2054</v>
      </c>
      <c r="D2057" s="19" t="s">
        <v>71</v>
      </c>
      <c r="E2057" s="20" t="s">
        <v>2</v>
      </c>
      <c r="F2057" s="20" t="s">
        <v>2</v>
      </c>
      <c r="G2057" s="24" t="str">
        <f t="shared" si="31"/>
        <v>Do</v>
      </c>
      <c r="H2057" s="145" t="s">
        <v>2152</v>
      </c>
      <c r="I2057" s="117">
        <v>0.36399999999999999</v>
      </c>
      <c r="J2057" s="11"/>
      <c r="K2057" s="116">
        <v>10</v>
      </c>
      <c r="L2057"/>
      <c r="M2057"/>
      <c r="N2057"/>
      <c r="O2057"/>
      <c r="P2057"/>
      <c r="Q2057"/>
      <c r="R2057"/>
      <c r="S2057"/>
      <c r="T2057"/>
      <c r="U2057"/>
      <c r="V2057"/>
      <c r="W2057"/>
      <c r="X2057"/>
      <c r="Y2057"/>
      <c r="Z2057"/>
      <c r="AA2057"/>
      <c r="AB2057"/>
      <c r="AC2057"/>
      <c r="AD2057"/>
    </row>
    <row r="2058" spans="1:30" s="10" customFormat="1" ht="30" customHeight="1">
      <c r="A2058" s="5"/>
      <c r="B2058" s="5"/>
      <c r="C2058" s="18">
        <v>2055</v>
      </c>
      <c r="D2058" s="19" t="s">
        <v>71</v>
      </c>
      <c r="E2058" s="20" t="s">
        <v>2</v>
      </c>
      <c r="F2058" s="20" t="s">
        <v>2</v>
      </c>
      <c r="G2058" s="24" t="str">
        <f t="shared" si="31"/>
        <v>Do</v>
      </c>
      <c r="H2058" s="141" t="s">
        <v>2153</v>
      </c>
      <c r="I2058" s="117">
        <v>0.14499999999999999</v>
      </c>
      <c r="J2058" s="11"/>
      <c r="K2058" s="116">
        <v>8.75</v>
      </c>
      <c r="L2058"/>
      <c r="M2058"/>
      <c r="N2058"/>
      <c r="O2058"/>
      <c r="P2058"/>
      <c r="Q2058"/>
      <c r="R2058"/>
      <c r="S2058"/>
      <c r="T2058"/>
      <c r="U2058"/>
      <c r="V2058"/>
      <c r="W2058"/>
      <c r="X2058"/>
      <c r="Y2058"/>
      <c r="Z2058"/>
      <c r="AA2058"/>
      <c r="AB2058"/>
      <c r="AC2058"/>
      <c r="AD2058"/>
    </row>
    <row r="2059" spans="1:30" s="10" customFormat="1" ht="30" customHeight="1">
      <c r="A2059" s="5"/>
      <c r="B2059" s="5"/>
      <c r="C2059" s="18">
        <v>2056</v>
      </c>
      <c r="D2059" s="19" t="s">
        <v>71</v>
      </c>
      <c r="E2059" s="20" t="s">
        <v>2</v>
      </c>
      <c r="F2059" s="20" t="s">
        <v>2</v>
      </c>
      <c r="G2059" s="24" t="str">
        <f t="shared" si="31"/>
        <v>Do</v>
      </c>
      <c r="H2059" s="141" t="s">
        <v>2154</v>
      </c>
      <c r="I2059" s="117">
        <v>0.93500000000000005</v>
      </c>
      <c r="J2059" s="11"/>
      <c r="K2059" s="116">
        <v>6.1</v>
      </c>
      <c r="L2059"/>
      <c r="M2059"/>
      <c r="N2059"/>
      <c r="O2059"/>
      <c r="P2059"/>
      <c r="Q2059"/>
      <c r="R2059"/>
      <c r="S2059"/>
      <c r="T2059"/>
      <c r="U2059"/>
      <c r="V2059"/>
      <c r="W2059"/>
      <c r="X2059"/>
      <c r="Y2059"/>
      <c r="Z2059"/>
      <c r="AA2059"/>
      <c r="AB2059"/>
      <c r="AC2059"/>
      <c r="AD2059"/>
    </row>
    <row r="2060" spans="1:30" s="10" customFormat="1" ht="30" customHeight="1">
      <c r="A2060" s="5"/>
      <c r="B2060" s="5"/>
      <c r="C2060" s="18">
        <v>2057</v>
      </c>
      <c r="D2060" s="19" t="s">
        <v>71</v>
      </c>
      <c r="E2060" s="20" t="s">
        <v>2</v>
      </c>
      <c r="F2060" s="20" t="s">
        <v>2</v>
      </c>
      <c r="G2060" s="24" t="str">
        <f t="shared" si="31"/>
        <v>Do</v>
      </c>
      <c r="H2060" s="141" t="s">
        <v>2155</v>
      </c>
      <c r="I2060" s="117">
        <v>0.26</v>
      </c>
      <c r="J2060" s="11"/>
      <c r="K2060" s="116">
        <v>10</v>
      </c>
      <c r="L2060"/>
      <c r="M2060"/>
      <c r="N2060"/>
      <c r="O2060"/>
      <c r="P2060"/>
      <c r="Q2060"/>
      <c r="R2060"/>
      <c r="S2060"/>
      <c r="T2060"/>
      <c r="U2060"/>
      <c r="V2060"/>
      <c r="W2060"/>
      <c r="X2060"/>
      <c r="Y2060"/>
      <c r="Z2060"/>
      <c r="AA2060"/>
      <c r="AB2060"/>
      <c r="AC2060"/>
      <c r="AD2060"/>
    </row>
    <row r="2061" spans="1:30" s="10" customFormat="1" ht="75" customHeight="1">
      <c r="A2061" s="5"/>
      <c r="B2061" s="5"/>
      <c r="C2061" s="18">
        <v>2058</v>
      </c>
      <c r="D2061" s="19" t="s">
        <v>71</v>
      </c>
      <c r="E2061" s="20" t="s">
        <v>2</v>
      </c>
      <c r="F2061" s="20" t="s">
        <v>2</v>
      </c>
      <c r="G2061" s="24" t="str">
        <f t="shared" si="31"/>
        <v>Do</v>
      </c>
      <c r="H2061" s="141" t="s">
        <v>2156</v>
      </c>
      <c r="I2061" s="117">
        <v>7.0000000000000007E-2</v>
      </c>
      <c r="J2061" s="11"/>
      <c r="K2061" s="116">
        <v>5</v>
      </c>
      <c r="L2061"/>
      <c r="M2061"/>
      <c r="N2061"/>
      <c r="O2061"/>
      <c r="P2061"/>
      <c r="Q2061"/>
      <c r="R2061"/>
      <c r="S2061"/>
      <c r="T2061"/>
      <c r="U2061"/>
      <c r="V2061"/>
      <c r="W2061"/>
      <c r="X2061"/>
      <c r="Y2061"/>
      <c r="Z2061"/>
      <c r="AA2061"/>
      <c r="AB2061"/>
      <c r="AC2061"/>
      <c r="AD2061"/>
    </row>
    <row r="2062" spans="1:30" s="10" customFormat="1" ht="30" customHeight="1">
      <c r="A2062" s="5"/>
      <c r="B2062" s="5"/>
      <c r="C2062" s="18">
        <v>2059</v>
      </c>
      <c r="D2062" s="19" t="s">
        <v>71</v>
      </c>
      <c r="E2062" s="20" t="s">
        <v>2</v>
      </c>
      <c r="F2062" s="20" t="s">
        <v>2</v>
      </c>
      <c r="G2062" s="24" t="str">
        <f t="shared" si="31"/>
        <v>Do</v>
      </c>
      <c r="H2062" s="141" t="s">
        <v>2157</v>
      </c>
      <c r="I2062" s="117">
        <v>0.745</v>
      </c>
      <c r="J2062" s="11"/>
      <c r="K2062" s="116">
        <v>5</v>
      </c>
      <c r="L2062"/>
      <c r="M2062"/>
      <c r="N2062"/>
      <c r="O2062"/>
      <c r="P2062"/>
      <c r="Q2062"/>
      <c r="R2062"/>
      <c r="S2062"/>
      <c r="T2062"/>
      <c r="U2062"/>
      <c r="V2062"/>
      <c r="W2062"/>
      <c r="X2062"/>
      <c r="Y2062"/>
      <c r="Z2062"/>
      <c r="AA2062"/>
      <c r="AB2062"/>
      <c r="AC2062"/>
      <c r="AD2062"/>
    </row>
    <row r="2063" spans="1:30" s="10" customFormat="1" ht="30" customHeight="1">
      <c r="A2063" s="5"/>
      <c r="B2063" s="5"/>
      <c r="C2063" s="18">
        <v>2060</v>
      </c>
      <c r="D2063" s="19" t="s">
        <v>71</v>
      </c>
      <c r="E2063" s="20" t="s">
        <v>2</v>
      </c>
      <c r="F2063" s="20" t="s">
        <v>2</v>
      </c>
      <c r="G2063" s="24" t="str">
        <f>IF(F2063=F2062,"Do",F2063)</f>
        <v>Do</v>
      </c>
      <c r="H2063" s="118" t="s">
        <v>2158</v>
      </c>
      <c r="I2063" s="127">
        <v>0.125</v>
      </c>
      <c r="J2063" s="11"/>
      <c r="K2063" s="126">
        <v>10.050000000000001</v>
      </c>
      <c r="L2063"/>
      <c r="M2063"/>
      <c r="N2063"/>
      <c r="O2063"/>
      <c r="P2063"/>
      <c r="Q2063"/>
      <c r="R2063"/>
      <c r="S2063"/>
      <c r="T2063"/>
      <c r="U2063"/>
      <c r="V2063"/>
      <c r="W2063"/>
      <c r="X2063"/>
      <c r="Y2063"/>
      <c r="Z2063"/>
      <c r="AA2063"/>
      <c r="AB2063"/>
      <c r="AC2063"/>
      <c r="AD2063"/>
    </row>
    <row r="2064" spans="1:30" s="10" customFormat="1" ht="45" customHeight="1">
      <c r="A2064" s="5"/>
      <c r="B2064" s="5"/>
      <c r="C2064" s="18">
        <v>2061</v>
      </c>
      <c r="D2064" s="19" t="s">
        <v>71</v>
      </c>
      <c r="E2064" s="69" t="s">
        <v>468</v>
      </c>
      <c r="F2064" s="69" t="s">
        <v>468</v>
      </c>
      <c r="G2064" s="24" t="str">
        <f t="shared" si="31"/>
        <v>Guwahati City Division No.III</v>
      </c>
      <c r="H2064" s="32" t="s">
        <v>2159</v>
      </c>
      <c r="I2064" s="117">
        <v>0.65</v>
      </c>
      <c r="J2064" s="11"/>
      <c r="K2064" s="116">
        <v>18</v>
      </c>
      <c r="L2064"/>
      <c r="M2064"/>
      <c r="N2064"/>
      <c r="O2064"/>
      <c r="P2064"/>
      <c r="Q2064"/>
      <c r="R2064"/>
      <c r="S2064"/>
      <c r="T2064"/>
      <c r="U2064"/>
      <c r="V2064"/>
      <c r="W2064"/>
      <c r="X2064"/>
      <c r="Y2064"/>
      <c r="Z2064"/>
      <c r="AA2064"/>
      <c r="AB2064"/>
      <c r="AC2064"/>
      <c r="AD2064"/>
    </row>
    <row r="2065" spans="1:30" s="10" customFormat="1" ht="30" customHeight="1">
      <c r="A2065" s="5"/>
      <c r="B2065" s="5"/>
      <c r="C2065" s="18">
        <v>2062</v>
      </c>
      <c r="D2065" s="19" t="s">
        <v>71</v>
      </c>
      <c r="E2065" s="69" t="s">
        <v>468</v>
      </c>
      <c r="F2065" s="69" t="s">
        <v>468</v>
      </c>
      <c r="G2065" s="24" t="str">
        <f t="shared" si="31"/>
        <v>Do</v>
      </c>
      <c r="H2065" s="32" t="s">
        <v>2160</v>
      </c>
      <c r="I2065" s="117">
        <v>0.125</v>
      </c>
      <c r="J2065" s="11"/>
      <c r="K2065" s="116">
        <v>12.08</v>
      </c>
      <c r="L2065"/>
      <c r="M2065"/>
      <c r="N2065"/>
      <c r="O2065"/>
      <c r="P2065"/>
      <c r="Q2065"/>
      <c r="R2065"/>
      <c r="S2065"/>
      <c r="T2065"/>
      <c r="U2065"/>
      <c r="V2065"/>
      <c r="W2065"/>
      <c r="X2065"/>
      <c r="Y2065"/>
      <c r="Z2065"/>
      <c r="AA2065"/>
      <c r="AB2065"/>
      <c r="AC2065"/>
      <c r="AD2065"/>
    </row>
    <row r="2066" spans="1:30" s="10" customFormat="1" ht="30" customHeight="1">
      <c r="A2066" s="3"/>
      <c r="B2066" s="3"/>
      <c r="C2066" s="18">
        <v>2063</v>
      </c>
      <c r="D2066" s="19" t="s">
        <v>71</v>
      </c>
      <c r="E2066" s="69" t="s">
        <v>468</v>
      </c>
      <c r="F2066" s="69" t="s">
        <v>468</v>
      </c>
      <c r="G2066" s="24" t="e">
        <f>IF(F2066=#REF!,"Do",F2066)</f>
        <v>#REF!</v>
      </c>
      <c r="H2066" s="32" t="s">
        <v>2161</v>
      </c>
      <c r="I2066" s="117">
        <v>0.17</v>
      </c>
      <c r="J2066" s="11"/>
      <c r="K2066" s="116">
        <v>10</v>
      </c>
      <c r="L2066"/>
      <c r="M2066"/>
      <c r="N2066"/>
      <c r="O2066"/>
      <c r="P2066"/>
      <c r="Q2066"/>
      <c r="R2066"/>
      <c r="S2066"/>
      <c r="T2066"/>
      <c r="U2066"/>
      <c r="V2066"/>
      <c r="W2066"/>
      <c r="X2066"/>
      <c r="Y2066"/>
      <c r="Z2066"/>
      <c r="AA2066"/>
      <c r="AB2066"/>
      <c r="AC2066"/>
      <c r="AD2066"/>
    </row>
    <row r="2067" spans="1:30" s="10" customFormat="1" ht="30" customHeight="1">
      <c r="A2067" s="3" t="s">
        <v>17</v>
      </c>
      <c r="B2067" s="4" t="s">
        <v>18</v>
      </c>
      <c r="C2067" s="18">
        <v>2064</v>
      </c>
      <c r="D2067" s="19" t="s">
        <v>71</v>
      </c>
      <c r="E2067" s="69" t="s">
        <v>468</v>
      </c>
      <c r="F2067" s="69" t="s">
        <v>468</v>
      </c>
      <c r="G2067" s="24" t="str">
        <f t="shared" si="31"/>
        <v>Do</v>
      </c>
      <c r="H2067" s="118" t="s">
        <v>2162</v>
      </c>
      <c r="I2067" s="117">
        <v>0.30099999999999999</v>
      </c>
      <c r="J2067" s="11"/>
      <c r="K2067" s="116">
        <v>5</v>
      </c>
      <c r="L2067"/>
      <c r="M2067"/>
      <c r="N2067"/>
      <c r="O2067"/>
      <c r="P2067"/>
      <c r="Q2067"/>
      <c r="R2067"/>
      <c r="S2067"/>
      <c r="T2067"/>
      <c r="U2067"/>
      <c r="V2067"/>
      <c r="W2067"/>
      <c r="X2067"/>
      <c r="Y2067"/>
      <c r="Z2067"/>
      <c r="AA2067"/>
      <c r="AB2067"/>
      <c r="AC2067"/>
      <c r="AD2067"/>
    </row>
    <row r="2068" spans="1:30" s="10" customFormat="1" ht="30" customHeight="1">
      <c r="A2068" s="5"/>
      <c r="B2068" s="5"/>
      <c r="C2068" s="18">
        <v>2065</v>
      </c>
      <c r="D2068" s="19" t="s">
        <v>159</v>
      </c>
      <c r="E2068" s="20" t="s">
        <v>160</v>
      </c>
      <c r="F2068" s="20" t="s">
        <v>160</v>
      </c>
      <c r="G2068" s="24" t="e">
        <f>IF(F2068=#REF!,"Do",F2068)</f>
        <v>#REF!</v>
      </c>
      <c r="H2068" s="32" t="s">
        <v>2163</v>
      </c>
      <c r="I2068" s="117">
        <v>1.4</v>
      </c>
      <c r="J2068" s="11"/>
      <c r="K2068" s="116">
        <v>8.6460000000000008</v>
      </c>
      <c r="L2068"/>
      <c r="M2068"/>
      <c r="N2068"/>
      <c r="O2068"/>
      <c r="P2068"/>
      <c r="Q2068"/>
      <c r="R2068"/>
      <c r="S2068"/>
      <c r="T2068"/>
      <c r="U2068"/>
      <c r="V2068"/>
      <c r="W2068"/>
      <c r="X2068"/>
      <c r="Y2068"/>
      <c r="Z2068"/>
      <c r="AA2068"/>
      <c r="AB2068"/>
      <c r="AC2068"/>
      <c r="AD2068"/>
    </row>
    <row r="2069" spans="1:30" s="10" customFormat="1" ht="30" customHeight="1">
      <c r="A2069" s="5"/>
      <c r="B2069" s="5"/>
      <c r="C2069" s="18">
        <v>2066</v>
      </c>
      <c r="D2069" s="19" t="s">
        <v>159</v>
      </c>
      <c r="E2069" s="20" t="s">
        <v>160</v>
      </c>
      <c r="F2069" s="20" t="s">
        <v>160</v>
      </c>
      <c r="G2069" s="24" t="str">
        <f t="shared" si="31"/>
        <v>Do</v>
      </c>
      <c r="H2069" s="32" t="s">
        <v>2164</v>
      </c>
      <c r="I2069" s="117">
        <v>1.4</v>
      </c>
      <c r="J2069" s="11"/>
      <c r="K2069" s="116">
        <v>8.4672000000000001</v>
      </c>
      <c r="L2069"/>
      <c r="M2069"/>
      <c r="N2069"/>
      <c r="O2069"/>
      <c r="P2069"/>
      <c r="Q2069"/>
      <c r="R2069"/>
      <c r="S2069"/>
      <c r="T2069"/>
      <c r="U2069"/>
      <c r="V2069"/>
      <c r="W2069"/>
      <c r="X2069"/>
      <c r="Y2069"/>
      <c r="Z2069"/>
      <c r="AA2069"/>
      <c r="AB2069"/>
      <c r="AC2069"/>
      <c r="AD2069"/>
    </row>
    <row r="2070" spans="1:30" s="10" customFormat="1" ht="18.75" customHeight="1">
      <c r="A2070" s="5"/>
      <c r="B2070" s="5"/>
      <c r="C2070" s="18">
        <v>2067</v>
      </c>
      <c r="D2070" s="19" t="s">
        <v>159</v>
      </c>
      <c r="E2070" s="20" t="s">
        <v>160</v>
      </c>
      <c r="F2070" s="20" t="s">
        <v>160</v>
      </c>
      <c r="G2070" s="24" t="str">
        <f t="shared" si="31"/>
        <v>Do</v>
      </c>
      <c r="H2070" s="32" t="s">
        <v>2165</v>
      </c>
      <c r="I2070" s="117">
        <v>0</v>
      </c>
      <c r="J2070" s="11">
        <v>1</v>
      </c>
      <c r="K2070" s="116">
        <v>4.9420000000000002</v>
      </c>
      <c r="L2070"/>
      <c r="M2070"/>
      <c r="N2070"/>
      <c r="O2070"/>
      <c r="P2070"/>
      <c r="Q2070"/>
      <c r="R2070"/>
      <c r="S2070"/>
      <c r="T2070"/>
      <c r="U2070"/>
      <c r="V2070"/>
      <c r="W2070"/>
      <c r="X2070"/>
      <c r="Y2070"/>
      <c r="Z2070"/>
      <c r="AA2070"/>
      <c r="AB2070"/>
      <c r="AC2070"/>
      <c r="AD2070"/>
    </row>
    <row r="2071" spans="1:30" s="10" customFormat="1" ht="30" customHeight="1">
      <c r="A2071" s="5"/>
      <c r="B2071" s="5"/>
      <c r="C2071" s="18">
        <v>2068</v>
      </c>
      <c r="D2071" s="19" t="s">
        <v>159</v>
      </c>
      <c r="E2071" s="20" t="s">
        <v>160</v>
      </c>
      <c r="F2071" s="20" t="s">
        <v>160</v>
      </c>
      <c r="G2071" s="24" t="str">
        <f t="shared" si="31"/>
        <v>Do</v>
      </c>
      <c r="H2071" s="32" t="s">
        <v>2166</v>
      </c>
      <c r="I2071" s="117">
        <v>0.5</v>
      </c>
      <c r="J2071" s="11"/>
      <c r="K2071" s="116">
        <v>6.7549999999999999</v>
      </c>
      <c r="L2071"/>
      <c r="M2071"/>
      <c r="N2071"/>
      <c r="O2071"/>
      <c r="P2071"/>
      <c r="Q2071"/>
      <c r="R2071"/>
      <c r="S2071"/>
      <c r="T2071"/>
      <c r="U2071"/>
      <c r="V2071"/>
      <c r="W2071"/>
      <c r="X2071"/>
      <c r="Y2071"/>
      <c r="Z2071"/>
      <c r="AA2071"/>
      <c r="AB2071"/>
      <c r="AC2071"/>
      <c r="AD2071"/>
    </row>
    <row r="2072" spans="1:30" s="10" customFormat="1" ht="30" customHeight="1">
      <c r="A2072" s="5"/>
      <c r="B2072" s="5"/>
      <c r="C2072" s="18">
        <v>2069</v>
      </c>
      <c r="D2072" s="19" t="s">
        <v>159</v>
      </c>
      <c r="E2072" s="20" t="s">
        <v>160</v>
      </c>
      <c r="F2072" s="20" t="s">
        <v>160</v>
      </c>
      <c r="G2072" s="24" t="str">
        <f t="shared" si="31"/>
        <v>Do</v>
      </c>
      <c r="H2072" s="32" t="s">
        <v>2167</v>
      </c>
      <c r="I2072" s="117">
        <v>0.7</v>
      </c>
      <c r="J2072" s="11"/>
      <c r="K2072" s="116">
        <v>6.516</v>
      </c>
      <c r="L2072"/>
      <c r="M2072"/>
      <c r="N2072"/>
      <c r="O2072"/>
      <c r="P2072"/>
      <c r="Q2072"/>
      <c r="R2072"/>
      <c r="S2072"/>
      <c r="T2072"/>
      <c r="U2072"/>
      <c r="V2072"/>
      <c r="W2072"/>
      <c r="X2072"/>
      <c r="Y2072"/>
      <c r="Z2072"/>
      <c r="AA2072"/>
      <c r="AB2072"/>
      <c r="AC2072"/>
      <c r="AD2072"/>
    </row>
    <row r="2073" spans="1:30" s="10" customFormat="1" ht="18.75" customHeight="1">
      <c r="A2073" s="5"/>
      <c r="B2073" s="5"/>
      <c r="C2073" s="18">
        <v>2070</v>
      </c>
      <c r="D2073" s="19" t="s">
        <v>159</v>
      </c>
      <c r="E2073" s="20" t="s">
        <v>160</v>
      </c>
      <c r="F2073" s="20" t="s">
        <v>160</v>
      </c>
      <c r="G2073" s="24" t="str">
        <f t="shared" si="31"/>
        <v>Do</v>
      </c>
      <c r="H2073" s="32" t="s">
        <v>2168</v>
      </c>
      <c r="I2073" s="117">
        <v>1.8</v>
      </c>
      <c r="J2073" s="11"/>
      <c r="K2073" s="116">
        <v>13.805999999999999</v>
      </c>
      <c r="L2073"/>
      <c r="M2073"/>
      <c r="N2073"/>
      <c r="O2073"/>
      <c r="P2073"/>
      <c r="Q2073"/>
      <c r="R2073"/>
      <c r="S2073"/>
      <c r="T2073"/>
      <c r="U2073"/>
      <c r="V2073"/>
      <c r="W2073"/>
      <c r="X2073"/>
      <c r="Y2073"/>
      <c r="Z2073"/>
      <c r="AA2073"/>
      <c r="AB2073"/>
      <c r="AC2073"/>
      <c r="AD2073"/>
    </row>
    <row r="2074" spans="1:30" s="10" customFormat="1" ht="30" customHeight="1">
      <c r="A2074" s="5"/>
      <c r="B2074" s="5"/>
      <c r="C2074" s="18">
        <v>2071</v>
      </c>
      <c r="D2074" s="19" t="s">
        <v>159</v>
      </c>
      <c r="E2074" s="20" t="s">
        <v>160</v>
      </c>
      <c r="F2074" s="20" t="s">
        <v>160</v>
      </c>
      <c r="G2074" s="24" t="str">
        <f t="shared" si="31"/>
        <v>Do</v>
      </c>
      <c r="H2074" s="32" t="s">
        <v>2169</v>
      </c>
      <c r="I2074" s="117">
        <v>1</v>
      </c>
      <c r="J2074" s="11"/>
      <c r="K2074" s="116">
        <v>10.333</v>
      </c>
      <c r="L2074"/>
      <c r="M2074"/>
      <c r="N2074"/>
      <c r="O2074"/>
      <c r="P2074"/>
      <c r="Q2074"/>
      <c r="R2074"/>
      <c r="S2074"/>
      <c r="T2074"/>
      <c r="U2074"/>
      <c r="V2074"/>
      <c r="W2074"/>
      <c r="X2074"/>
      <c r="Y2074"/>
      <c r="Z2074"/>
      <c r="AA2074"/>
      <c r="AB2074"/>
      <c r="AC2074"/>
      <c r="AD2074"/>
    </row>
    <row r="2075" spans="1:30" s="10" customFormat="1" ht="30" customHeight="1">
      <c r="A2075" s="5"/>
      <c r="B2075" s="5"/>
      <c r="C2075" s="18">
        <v>2072</v>
      </c>
      <c r="D2075" s="19" t="s">
        <v>159</v>
      </c>
      <c r="E2075" s="20" t="s">
        <v>160</v>
      </c>
      <c r="F2075" s="20" t="s">
        <v>160</v>
      </c>
      <c r="G2075" s="24" t="str">
        <f t="shared" si="31"/>
        <v>Do</v>
      </c>
      <c r="H2075" s="32" t="s">
        <v>2170</v>
      </c>
      <c r="I2075" s="117">
        <v>4.25</v>
      </c>
      <c r="J2075" s="11"/>
      <c r="K2075" s="116">
        <v>31.962</v>
      </c>
      <c r="L2075"/>
      <c r="M2075"/>
      <c r="N2075"/>
      <c r="O2075"/>
      <c r="P2075"/>
      <c r="Q2075"/>
      <c r="R2075"/>
      <c r="S2075"/>
      <c r="T2075"/>
      <c r="U2075"/>
      <c r="V2075"/>
      <c r="W2075"/>
      <c r="X2075"/>
      <c r="Y2075"/>
      <c r="Z2075"/>
      <c r="AA2075"/>
      <c r="AB2075"/>
      <c r="AC2075"/>
      <c r="AD2075"/>
    </row>
    <row r="2076" spans="1:30" s="10" customFormat="1" ht="30" customHeight="1">
      <c r="A2076" s="5"/>
      <c r="B2076" s="5"/>
      <c r="C2076" s="18">
        <v>2073</v>
      </c>
      <c r="D2076" s="19" t="s">
        <v>159</v>
      </c>
      <c r="E2076" s="20" t="s">
        <v>160</v>
      </c>
      <c r="F2076" s="20" t="s">
        <v>160</v>
      </c>
      <c r="G2076" s="24" t="str">
        <f t="shared" si="31"/>
        <v>Do</v>
      </c>
      <c r="H2076" s="32" t="s">
        <v>2171</v>
      </c>
      <c r="I2076" s="117">
        <f>2.06-0.8</f>
        <v>1.26</v>
      </c>
      <c r="J2076" s="11"/>
      <c r="K2076" s="116">
        <v>12.051</v>
      </c>
      <c r="L2076"/>
      <c r="M2076"/>
      <c r="N2076"/>
      <c r="O2076"/>
      <c r="P2076"/>
      <c r="Q2076"/>
      <c r="R2076"/>
      <c r="S2076"/>
      <c r="T2076"/>
      <c r="U2076"/>
      <c r="V2076"/>
      <c r="W2076"/>
      <c r="X2076"/>
      <c r="Y2076"/>
      <c r="Z2076"/>
      <c r="AA2076"/>
      <c r="AB2076"/>
      <c r="AC2076"/>
      <c r="AD2076"/>
    </row>
    <row r="2077" spans="1:30" s="10" customFormat="1" ht="30" customHeight="1">
      <c r="A2077" s="5"/>
      <c r="B2077" s="5"/>
      <c r="C2077" s="18">
        <v>2074</v>
      </c>
      <c r="D2077" s="19" t="s">
        <v>159</v>
      </c>
      <c r="E2077" s="20" t="s">
        <v>160</v>
      </c>
      <c r="F2077" s="20" t="s">
        <v>160</v>
      </c>
      <c r="G2077" s="24" t="str">
        <f t="shared" si="31"/>
        <v>Do</v>
      </c>
      <c r="H2077" s="32" t="s">
        <v>2172</v>
      </c>
      <c r="I2077" s="117">
        <v>4</v>
      </c>
      <c r="J2077" s="11"/>
      <c r="K2077" s="116">
        <v>14.212</v>
      </c>
      <c r="L2077"/>
      <c r="M2077"/>
      <c r="N2077"/>
      <c r="O2077"/>
      <c r="P2077"/>
      <c r="Q2077"/>
      <c r="R2077"/>
      <c r="S2077"/>
      <c r="T2077"/>
      <c r="U2077"/>
      <c r="V2077"/>
      <c r="W2077"/>
      <c r="X2077"/>
      <c r="Y2077"/>
      <c r="Z2077"/>
      <c r="AA2077"/>
      <c r="AB2077"/>
      <c r="AC2077"/>
      <c r="AD2077"/>
    </row>
    <row r="2078" spans="1:30" s="10" customFormat="1" ht="18.75" customHeight="1">
      <c r="A2078" s="5"/>
      <c r="B2078" s="5"/>
      <c r="C2078" s="18">
        <v>2075</v>
      </c>
      <c r="D2078" s="19" t="s">
        <v>159</v>
      </c>
      <c r="E2078" s="20" t="s">
        <v>160</v>
      </c>
      <c r="F2078" s="20" t="s">
        <v>160</v>
      </c>
      <c r="G2078" s="24" t="str">
        <f t="shared" si="31"/>
        <v>Do</v>
      </c>
      <c r="H2078" s="32" t="s">
        <v>2173</v>
      </c>
      <c r="I2078" s="117">
        <v>0</v>
      </c>
      <c r="J2078" s="11">
        <v>1</v>
      </c>
      <c r="K2078" s="116">
        <v>10.494</v>
      </c>
      <c r="L2078"/>
      <c r="M2078"/>
      <c r="N2078"/>
      <c r="O2078"/>
      <c r="P2078"/>
      <c r="Q2078"/>
      <c r="R2078"/>
      <c r="S2078"/>
      <c r="T2078"/>
      <c r="U2078"/>
      <c r="V2078"/>
      <c r="W2078"/>
      <c r="X2078"/>
      <c r="Y2078"/>
      <c r="Z2078"/>
      <c r="AA2078"/>
      <c r="AB2078"/>
      <c r="AC2078"/>
      <c r="AD2078"/>
    </row>
    <row r="2079" spans="1:30" s="10" customFormat="1" ht="30" customHeight="1">
      <c r="A2079" s="5"/>
      <c r="B2079" s="5"/>
      <c r="C2079" s="18">
        <v>2076</v>
      </c>
      <c r="D2079" s="19" t="s">
        <v>159</v>
      </c>
      <c r="E2079" s="20" t="s">
        <v>160</v>
      </c>
      <c r="F2079" s="20" t="s">
        <v>160</v>
      </c>
      <c r="G2079" s="24" t="str">
        <f t="shared" si="31"/>
        <v>Do</v>
      </c>
      <c r="H2079" s="32" t="s">
        <v>2174</v>
      </c>
      <c r="I2079" s="117">
        <v>1.3</v>
      </c>
      <c r="J2079" s="11"/>
      <c r="K2079" s="116">
        <v>15.483000000000001</v>
      </c>
      <c r="L2079"/>
      <c r="M2079"/>
      <c r="N2079"/>
      <c r="O2079"/>
      <c r="P2079"/>
      <c r="Q2079"/>
      <c r="R2079"/>
      <c r="S2079"/>
      <c r="T2079"/>
      <c r="U2079"/>
      <c r="V2079"/>
      <c r="W2079"/>
      <c r="X2079"/>
      <c r="Y2079"/>
      <c r="Z2079"/>
      <c r="AA2079"/>
      <c r="AB2079"/>
      <c r="AC2079"/>
      <c r="AD2079"/>
    </row>
    <row r="2080" spans="1:30" s="10" customFormat="1" ht="18.75" customHeight="1">
      <c r="A2080" s="5"/>
      <c r="B2080" s="5"/>
      <c r="C2080" s="18">
        <v>2077</v>
      </c>
      <c r="D2080" s="19" t="s">
        <v>159</v>
      </c>
      <c r="E2080" s="20" t="s">
        <v>160</v>
      </c>
      <c r="F2080" s="20" t="s">
        <v>160</v>
      </c>
      <c r="G2080" s="24" t="str">
        <f t="shared" si="31"/>
        <v>Do</v>
      </c>
      <c r="H2080" s="32" t="s">
        <v>2175</v>
      </c>
      <c r="I2080" s="117">
        <v>0.9</v>
      </c>
      <c r="J2080" s="11"/>
      <c r="K2080" s="116">
        <v>8.4789999999999992</v>
      </c>
      <c r="L2080"/>
      <c r="M2080"/>
      <c r="N2080"/>
      <c r="O2080"/>
      <c r="P2080"/>
      <c r="Q2080"/>
      <c r="R2080"/>
      <c r="S2080"/>
      <c r="T2080"/>
      <c r="U2080"/>
      <c r="V2080"/>
      <c r="W2080"/>
      <c r="X2080"/>
      <c r="Y2080"/>
      <c r="Z2080"/>
      <c r="AA2080"/>
      <c r="AB2080"/>
      <c r="AC2080"/>
      <c r="AD2080"/>
    </row>
    <row r="2081" spans="1:30" s="10" customFormat="1" ht="30" customHeight="1">
      <c r="A2081" s="5"/>
      <c r="B2081" s="5"/>
      <c r="C2081" s="18">
        <v>2078</v>
      </c>
      <c r="D2081" s="19" t="s">
        <v>159</v>
      </c>
      <c r="E2081" s="20" t="s">
        <v>160</v>
      </c>
      <c r="F2081" s="20" t="s">
        <v>160</v>
      </c>
      <c r="G2081" s="24" t="str">
        <f t="shared" si="31"/>
        <v>Do</v>
      </c>
      <c r="H2081" s="32" t="s">
        <v>2176</v>
      </c>
      <c r="I2081" s="117">
        <v>0</v>
      </c>
      <c r="J2081" s="11">
        <v>1</v>
      </c>
      <c r="K2081" s="116">
        <v>8.8490000000000002</v>
      </c>
      <c r="L2081"/>
      <c r="M2081"/>
      <c r="N2081"/>
      <c r="O2081"/>
      <c r="P2081"/>
      <c r="Q2081"/>
      <c r="R2081"/>
      <c r="S2081"/>
      <c r="T2081"/>
      <c r="U2081"/>
      <c r="V2081"/>
      <c r="W2081"/>
      <c r="X2081"/>
      <c r="Y2081"/>
      <c r="Z2081"/>
      <c r="AA2081"/>
      <c r="AB2081"/>
      <c r="AC2081"/>
      <c r="AD2081"/>
    </row>
    <row r="2082" spans="1:30" s="10" customFormat="1" ht="18.75" customHeight="1">
      <c r="A2082" s="5"/>
      <c r="B2082" s="5"/>
      <c r="C2082" s="18">
        <v>2079</v>
      </c>
      <c r="D2082" s="19" t="s">
        <v>159</v>
      </c>
      <c r="E2082" s="20" t="s">
        <v>160</v>
      </c>
      <c r="F2082" s="20" t="s">
        <v>160</v>
      </c>
      <c r="G2082" s="24" t="str">
        <f t="shared" si="31"/>
        <v>Do</v>
      </c>
      <c r="H2082" s="32" t="s">
        <v>2177</v>
      </c>
      <c r="I2082" s="117">
        <v>0</v>
      </c>
      <c r="J2082" s="11">
        <v>1</v>
      </c>
      <c r="K2082" s="116">
        <v>8.5579999999999998</v>
      </c>
      <c r="L2082"/>
      <c r="M2082"/>
      <c r="N2082"/>
      <c r="O2082"/>
      <c r="P2082"/>
      <c r="Q2082"/>
      <c r="R2082"/>
      <c r="S2082"/>
      <c r="T2082"/>
      <c r="U2082"/>
      <c r="V2082"/>
      <c r="W2082"/>
      <c r="X2082"/>
      <c r="Y2082"/>
      <c r="Z2082"/>
      <c r="AA2082"/>
      <c r="AB2082"/>
      <c r="AC2082"/>
      <c r="AD2082"/>
    </row>
    <row r="2083" spans="1:30" s="10" customFormat="1" ht="30" customHeight="1">
      <c r="A2083" s="5"/>
      <c r="B2083" s="5"/>
      <c r="C2083" s="18">
        <v>2080</v>
      </c>
      <c r="D2083" s="19" t="s">
        <v>159</v>
      </c>
      <c r="E2083" s="20" t="s">
        <v>160</v>
      </c>
      <c r="F2083" s="20" t="s">
        <v>160</v>
      </c>
      <c r="G2083" s="24" t="str">
        <f t="shared" si="31"/>
        <v>Do</v>
      </c>
      <c r="H2083" s="32" t="s">
        <v>2178</v>
      </c>
      <c r="I2083" s="117">
        <v>0</v>
      </c>
      <c r="J2083" s="11">
        <v>1</v>
      </c>
      <c r="K2083" s="116">
        <v>7.3620000000000001</v>
      </c>
      <c r="L2083"/>
      <c r="M2083"/>
      <c r="N2083"/>
      <c r="O2083"/>
      <c r="P2083"/>
      <c r="Q2083"/>
      <c r="R2083"/>
      <c r="S2083"/>
      <c r="T2083"/>
      <c r="U2083"/>
      <c r="V2083"/>
      <c r="W2083"/>
      <c r="X2083"/>
      <c r="Y2083"/>
      <c r="Z2083"/>
      <c r="AA2083"/>
      <c r="AB2083"/>
      <c r="AC2083"/>
      <c r="AD2083"/>
    </row>
    <row r="2084" spans="1:30" s="10" customFormat="1" ht="30" customHeight="1">
      <c r="A2084" s="5"/>
      <c r="B2084" s="5"/>
      <c r="C2084" s="18">
        <v>2081</v>
      </c>
      <c r="D2084" s="19" t="s">
        <v>159</v>
      </c>
      <c r="E2084" s="20" t="s">
        <v>160</v>
      </c>
      <c r="F2084" s="20" t="s">
        <v>160</v>
      </c>
      <c r="G2084" s="24" t="str">
        <f t="shared" si="31"/>
        <v>Do</v>
      </c>
      <c r="H2084" s="32" t="s">
        <v>2179</v>
      </c>
      <c r="I2084" s="117">
        <v>0</v>
      </c>
      <c r="J2084" s="11">
        <v>1</v>
      </c>
      <c r="K2084" s="116">
        <v>9.3520000000000003</v>
      </c>
      <c r="L2084"/>
      <c r="M2084"/>
      <c r="N2084"/>
      <c r="O2084"/>
      <c r="P2084"/>
      <c r="Q2084"/>
      <c r="R2084"/>
      <c r="S2084"/>
      <c r="T2084"/>
      <c r="U2084"/>
      <c r="V2084"/>
      <c r="W2084"/>
      <c r="X2084"/>
      <c r="Y2084"/>
      <c r="Z2084"/>
      <c r="AA2084"/>
      <c r="AB2084"/>
      <c r="AC2084"/>
      <c r="AD2084"/>
    </row>
    <row r="2085" spans="1:30" s="10" customFormat="1" ht="18.75" customHeight="1">
      <c r="A2085" s="5"/>
      <c r="B2085" s="5"/>
      <c r="C2085" s="18">
        <v>2082</v>
      </c>
      <c r="D2085" s="19" t="s">
        <v>159</v>
      </c>
      <c r="E2085" s="20" t="s">
        <v>160</v>
      </c>
      <c r="F2085" s="20" t="s">
        <v>160</v>
      </c>
      <c r="G2085" s="24" t="str">
        <f t="shared" si="31"/>
        <v>Do</v>
      </c>
      <c r="H2085" s="32" t="s">
        <v>2180</v>
      </c>
      <c r="I2085" s="117">
        <v>0</v>
      </c>
      <c r="J2085" s="11">
        <v>1</v>
      </c>
      <c r="K2085" s="116">
        <v>4.9829999999999997</v>
      </c>
      <c r="L2085"/>
      <c r="M2085"/>
      <c r="N2085"/>
      <c r="O2085"/>
      <c r="P2085"/>
      <c r="Q2085"/>
      <c r="R2085"/>
      <c r="S2085"/>
      <c r="T2085"/>
      <c r="U2085"/>
      <c r="V2085"/>
      <c r="W2085"/>
      <c r="X2085"/>
      <c r="Y2085"/>
      <c r="Z2085"/>
      <c r="AA2085"/>
      <c r="AB2085"/>
      <c r="AC2085"/>
      <c r="AD2085"/>
    </row>
    <row r="2086" spans="1:30" s="10" customFormat="1" ht="24.75" customHeight="1">
      <c r="A2086" s="5"/>
      <c r="B2086" s="5"/>
      <c r="C2086" s="18">
        <v>2083</v>
      </c>
      <c r="D2086" s="19" t="s">
        <v>159</v>
      </c>
      <c r="E2086" s="20" t="s">
        <v>160</v>
      </c>
      <c r="F2086" s="20" t="s">
        <v>160</v>
      </c>
      <c r="G2086" s="24" t="str">
        <f t="shared" si="31"/>
        <v>Do</v>
      </c>
      <c r="H2086" s="32" t="s">
        <v>2181</v>
      </c>
      <c r="I2086" s="117">
        <v>0</v>
      </c>
      <c r="J2086" s="11">
        <v>1</v>
      </c>
      <c r="K2086" s="116">
        <v>8.7469999999999999</v>
      </c>
      <c r="L2086"/>
      <c r="M2086"/>
      <c r="N2086"/>
      <c r="O2086"/>
      <c r="P2086"/>
      <c r="Q2086"/>
      <c r="R2086"/>
      <c r="S2086"/>
      <c r="T2086"/>
      <c r="U2086"/>
      <c r="V2086"/>
      <c r="W2086"/>
      <c r="X2086"/>
      <c r="Y2086"/>
      <c r="Z2086"/>
      <c r="AA2086"/>
      <c r="AB2086"/>
      <c r="AC2086"/>
      <c r="AD2086"/>
    </row>
    <row r="2087" spans="1:30" s="10" customFormat="1" ht="30" customHeight="1">
      <c r="A2087" s="5"/>
      <c r="B2087" s="5"/>
      <c r="C2087" s="18">
        <v>2084</v>
      </c>
      <c r="D2087" s="19" t="s">
        <v>432</v>
      </c>
      <c r="E2087" s="73" t="s">
        <v>2182</v>
      </c>
      <c r="F2087" s="73" t="s">
        <v>2183</v>
      </c>
      <c r="G2087" s="24" t="str">
        <f t="shared" ref="G2087:G2156" si="32">IF(F2087=F2086,"Do",F2087)</f>
        <v>Dokmoka Road Division</v>
      </c>
      <c r="H2087" s="21" t="s">
        <v>2184</v>
      </c>
      <c r="I2087" s="127">
        <v>14.66</v>
      </c>
      <c r="J2087" s="11"/>
      <c r="K2087" s="226">
        <v>189.99915999999999</v>
      </c>
      <c r="L2087"/>
      <c r="M2087"/>
      <c r="N2087"/>
      <c r="O2087"/>
      <c r="P2087"/>
      <c r="Q2087"/>
      <c r="R2087"/>
      <c r="S2087"/>
      <c r="T2087"/>
      <c r="U2087"/>
      <c r="V2087"/>
      <c r="W2087"/>
      <c r="X2087"/>
      <c r="Y2087"/>
      <c r="Z2087"/>
      <c r="AA2087"/>
      <c r="AB2087"/>
      <c r="AC2087"/>
      <c r="AD2087"/>
    </row>
    <row r="2088" spans="1:30" s="10" customFormat="1" ht="30" customHeight="1">
      <c r="A2088" s="5"/>
      <c r="B2088" s="5"/>
      <c r="C2088" s="18">
        <v>2085</v>
      </c>
      <c r="D2088" s="19" t="s">
        <v>432</v>
      </c>
      <c r="E2088" s="73" t="s">
        <v>2182</v>
      </c>
      <c r="F2088" s="73" t="s">
        <v>2183</v>
      </c>
      <c r="G2088" s="24" t="str">
        <f t="shared" si="32"/>
        <v>Do</v>
      </c>
      <c r="H2088" s="21" t="s">
        <v>2185</v>
      </c>
      <c r="I2088" s="127">
        <v>4</v>
      </c>
      <c r="J2088" s="11"/>
      <c r="K2088" s="226"/>
      <c r="L2088"/>
      <c r="M2088"/>
      <c r="N2088"/>
      <c r="O2088"/>
      <c r="P2088"/>
      <c r="Q2088"/>
      <c r="R2088"/>
      <c r="S2088"/>
      <c r="T2088"/>
      <c r="U2088"/>
      <c r="V2088"/>
      <c r="W2088"/>
      <c r="X2088"/>
      <c r="Y2088"/>
      <c r="Z2088"/>
      <c r="AA2088"/>
      <c r="AB2088"/>
      <c r="AC2088"/>
      <c r="AD2088"/>
    </row>
    <row r="2089" spans="1:30" s="10" customFormat="1" ht="30" customHeight="1">
      <c r="A2089" s="5"/>
      <c r="B2089" s="5"/>
      <c r="C2089" s="18">
        <v>2086</v>
      </c>
      <c r="D2089" s="19" t="s">
        <v>432</v>
      </c>
      <c r="E2089" s="73" t="s">
        <v>2182</v>
      </c>
      <c r="F2089" s="73" t="s">
        <v>2183</v>
      </c>
      <c r="G2089" s="24"/>
      <c r="H2089" s="92" t="s">
        <v>1778</v>
      </c>
      <c r="I2089" s="127"/>
      <c r="J2089" s="11"/>
      <c r="K2089" s="126">
        <v>10</v>
      </c>
      <c r="L2089"/>
      <c r="M2089"/>
      <c r="N2089"/>
      <c r="O2089"/>
      <c r="P2089"/>
      <c r="Q2089"/>
      <c r="R2089"/>
      <c r="S2089"/>
      <c r="T2089"/>
      <c r="U2089"/>
      <c r="V2089"/>
      <c r="W2089"/>
      <c r="X2089"/>
      <c r="Y2089"/>
      <c r="Z2089"/>
      <c r="AA2089"/>
      <c r="AB2089"/>
      <c r="AC2089"/>
      <c r="AD2089"/>
    </row>
    <row r="2090" spans="1:30" s="10" customFormat="1" ht="30" customHeight="1">
      <c r="A2090" s="5"/>
      <c r="B2090" s="5"/>
      <c r="C2090" s="18">
        <v>2087</v>
      </c>
      <c r="D2090" s="19" t="s">
        <v>432</v>
      </c>
      <c r="E2090" s="65" t="s">
        <v>1436</v>
      </c>
      <c r="F2090" s="65" t="s">
        <v>1436</v>
      </c>
      <c r="G2090" s="24" t="str">
        <f>IF(F2090=F2088,"Do",F2090)</f>
        <v>Baithalangso Rds Divn</v>
      </c>
      <c r="H2090" s="32" t="s">
        <v>2186</v>
      </c>
      <c r="I2090" s="93">
        <v>4</v>
      </c>
      <c r="J2090" s="11"/>
      <c r="K2090" s="116">
        <v>40</v>
      </c>
      <c r="L2090"/>
      <c r="M2090"/>
      <c r="N2090"/>
      <c r="O2090"/>
      <c r="P2090"/>
      <c r="Q2090"/>
      <c r="R2090"/>
      <c r="S2090"/>
      <c r="T2090"/>
      <c r="U2090"/>
      <c r="V2090"/>
      <c r="W2090"/>
      <c r="X2090"/>
      <c r="Y2090"/>
      <c r="Z2090"/>
      <c r="AA2090"/>
      <c r="AB2090"/>
      <c r="AC2090"/>
      <c r="AD2090"/>
    </row>
    <row r="2091" spans="1:30" s="10" customFormat="1" ht="18.75" customHeight="1">
      <c r="A2091" s="5"/>
      <c r="B2091" s="5"/>
      <c r="C2091" s="18">
        <v>2088</v>
      </c>
      <c r="D2091" s="19" t="s">
        <v>432</v>
      </c>
      <c r="E2091" s="65" t="s">
        <v>1436</v>
      </c>
      <c r="F2091" s="65" t="s">
        <v>1436</v>
      </c>
      <c r="G2091" s="24" t="str">
        <f t="shared" si="32"/>
        <v>Do</v>
      </c>
      <c r="H2091" s="32" t="s">
        <v>2187</v>
      </c>
      <c r="I2091" s="117">
        <v>6.5</v>
      </c>
      <c r="J2091" s="11"/>
      <c r="K2091" s="116">
        <v>20</v>
      </c>
      <c r="L2091"/>
      <c r="M2091"/>
      <c r="N2091"/>
      <c r="O2091"/>
      <c r="P2091"/>
      <c r="Q2091"/>
      <c r="R2091"/>
      <c r="S2091"/>
      <c r="T2091"/>
      <c r="U2091"/>
      <c r="V2091"/>
      <c r="W2091"/>
      <c r="X2091"/>
      <c r="Y2091"/>
      <c r="Z2091"/>
      <c r="AA2091"/>
      <c r="AB2091"/>
      <c r="AC2091"/>
      <c r="AD2091"/>
    </row>
    <row r="2092" spans="1:30" s="10" customFormat="1" ht="18.75" customHeight="1">
      <c r="A2092" s="5"/>
      <c r="B2092" s="5"/>
      <c r="C2092" s="18">
        <v>2089</v>
      </c>
      <c r="D2092" s="19" t="s">
        <v>432</v>
      </c>
      <c r="E2092" s="65" t="s">
        <v>1436</v>
      </c>
      <c r="F2092" s="65" t="s">
        <v>1436</v>
      </c>
      <c r="G2092" s="24" t="str">
        <f t="shared" si="32"/>
        <v>Do</v>
      </c>
      <c r="H2092" s="32" t="s">
        <v>2188</v>
      </c>
      <c r="I2092" s="117">
        <v>3.875</v>
      </c>
      <c r="J2092" s="11"/>
      <c r="K2092" s="116">
        <v>20</v>
      </c>
      <c r="L2092"/>
      <c r="M2092"/>
      <c r="N2092"/>
      <c r="O2092"/>
      <c r="P2092"/>
      <c r="Q2092"/>
      <c r="R2092"/>
      <c r="S2092"/>
      <c r="T2092"/>
      <c r="U2092"/>
      <c r="V2092"/>
      <c r="W2092"/>
      <c r="X2092"/>
      <c r="Y2092"/>
      <c r="Z2092"/>
      <c r="AA2092"/>
      <c r="AB2092"/>
      <c r="AC2092"/>
      <c r="AD2092"/>
    </row>
    <row r="2093" spans="1:30" s="10" customFormat="1" ht="30" customHeight="1">
      <c r="A2093" s="5"/>
      <c r="B2093" s="5"/>
      <c r="C2093" s="18">
        <v>2090</v>
      </c>
      <c r="D2093" s="19" t="s">
        <v>432</v>
      </c>
      <c r="E2093" s="18" t="s">
        <v>2189</v>
      </c>
      <c r="F2093" s="18" t="s">
        <v>2189</v>
      </c>
      <c r="G2093" s="24" t="str">
        <f t="shared" si="32"/>
        <v>Hamren Rd Div</v>
      </c>
      <c r="H2093" s="32" t="s">
        <v>2190</v>
      </c>
      <c r="I2093" s="117">
        <v>3</v>
      </c>
      <c r="J2093" s="11"/>
      <c r="K2093" s="116">
        <v>40</v>
      </c>
      <c r="L2093"/>
      <c r="M2093"/>
      <c r="N2093"/>
      <c r="O2093"/>
      <c r="P2093"/>
      <c r="Q2093"/>
      <c r="R2093"/>
      <c r="S2093"/>
      <c r="T2093"/>
      <c r="U2093"/>
      <c r="V2093"/>
      <c r="W2093"/>
      <c r="X2093"/>
      <c r="Y2093"/>
      <c r="Z2093"/>
      <c r="AA2093"/>
      <c r="AB2093"/>
      <c r="AC2093"/>
      <c r="AD2093"/>
    </row>
    <row r="2094" spans="1:30" s="10" customFormat="1" ht="30" customHeight="1">
      <c r="A2094" s="5"/>
      <c r="B2094" s="5"/>
      <c r="C2094" s="18">
        <v>2091</v>
      </c>
      <c r="D2094" s="19" t="s">
        <v>432</v>
      </c>
      <c r="E2094" s="18" t="s">
        <v>2191</v>
      </c>
      <c r="F2094" s="18" t="s">
        <v>2191</v>
      </c>
      <c r="G2094" s="24" t="str">
        <f t="shared" si="32"/>
        <v>Umpanai Rd divn</v>
      </c>
      <c r="H2094" s="32" t="s">
        <v>2192</v>
      </c>
      <c r="I2094" s="117">
        <v>2.8</v>
      </c>
      <c r="J2094" s="11"/>
      <c r="K2094" s="116">
        <v>40</v>
      </c>
      <c r="L2094"/>
      <c r="M2094"/>
      <c r="N2094"/>
      <c r="O2094"/>
      <c r="P2094"/>
      <c r="Q2094"/>
      <c r="R2094"/>
      <c r="S2094"/>
      <c r="T2094"/>
      <c r="U2094"/>
      <c r="V2094"/>
      <c r="W2094"/>
      <c r="X2094"/>
      <c r="Y2094"/>
      <c r="Z2094"/>
      <c r="AA2094"/>
      <c r="AB2094"/>
      <c r="AC2094"/>
      <c r="AD2094"/>
    </row>
    <row r="2095" spans="1:30" s="10" customFormat="1" ht="30" customHeight="1">
      <c r="A2095" s="5"/>
      <c r="B2095" s="5"/>
      <c r="C2095" s="18">
        <v>2092</v>
      </c>
      <c r="D2095" s="19" t="s">
        <v>432</v>
      </c>
      <c r="E2095" s="18" t="s">
        <v>2191</v>
      </c>
      <c r="F2095" s="18" t="s">
        <v>2191</v>
      </c>
      <c r="G2095" s="24"/>
      <c r="H2095" s="92" t="s">
        <v>1778</v>
      </c>
      <c r="I2095" s="117"/>
      <c r="J2095" s="11"/>
      <c r="K2095" s="116">
        <v>40</v>
      </c>
      <c r="L2095"/>
      <c r="M2095"/>
      <c r="N2095"/>
      <c r="O2095"/>
      <c r="P2095"/>
      <c r="Q2095"/>
      <c r="R2095"/>
      <c r="S2095"/>
      <c r="T2095"/>
      <c r="U2095"/>
      <c r="V2095"/>
      <c r="W2095"/>
      <c r="X2095"/>
      <c r="Y2095"/>
      <c r="Z2095"/>
      <c r="AA2095"/>
      <c r="AB2095"/>
      <c r="AC2095"/>
      <c r="AD2095"/>
    </row>
    <row r="2096" spans="1:30" s="10" customFormat="1" ht="45" customHeight="1">
      <c r="A2096" s="5"/>
      <c r="B2096" s="5"/>
      <c r="C2096" s="18">
        <v>2093</v>
      </c>
      <c r="D2096" s="19" t="s">
        <v>432</v>
      </c>
      <c r="E2096" s="67" t="s">
        <v>531</v>
      </c>
      <c r="F2096" s="67" t="s">
        <v>531</v>
      </c>
      <c r="G2096" s="24" t="str">
        <f>IF(F2096=F2094,"Do",F2096)</f>
        <v>Barpathar Rd Divn</v>
      </c>
      <c r="H2096" s="32" t="s">
        <v>2193</v>
      </c>
      <c r="I2096" s="148">
        <f>16-8.5+21-18.9</f>
        <v>9.6000000000000014</v>
      </c>
      <c r="J2096" s="11"/>
      <c r="K2096" s="147">
        <v>26</v>
      </c>
      <c r="L2096"/>
      <c r="M2096"/>
      <c r="N2096"/>
      <c r="O2096"/>
      <c r="P2096"/>
      <c r="Q2096"/>
      <c r="R2096"/>
      <c r="S2096"/>
      <c r="T2096"/>
      <c r="U2096"/>
      <c r="V2096"/>
      <c r="W2096"/>
      <c r="X2096"/>
      <c r="Y2096"/>
      <c r="Z2096"/>
      <c r="AA2096"/>
      <c r="AB2096"/>
      <c r="AC2096"/>
      <c r="AD2096"/>
    </row>
    <row r="2097" spans="1:30" s="10" customFormat="1" ht="30" customHeight="1">
      <c r="A2097" s="5"/>
      <c r="B2097" s="5"/>
      <c r="C2097" s="18">
        <v>2094</v>
      </c>
      <c r="D2097" s="19" t="s">
        <v>432</v>
      </c>
      <c r="E2097" s="67" t="s">
        <v>531</v>
      </c>
      <c r="F2097" s="67" t="s">
        <v>531</v>
      </c>
      <c r="G2097" s="24" t="str">
        <f t="shared" si="32"/>
        <v>Do</v>
      </c>
      <c r="H2097" s="32" t="s">
        <v>2194</v>
      </c>
      <c r="I2097" s="148">
        <v>1.2</v>
      </c>
      <c r="J2097" s="11"/>
      <c r="K2097" s="147">
        <v>20</v>
      </c>
      <c r="L2097"/>
      <c r="M2097"/>
      <c r="N2097"/>
      <c r="O2097"/>
      <c r="P2097"/>
      <c r="Q2097"/>
      <c r="R2097"/>
      <c r="S2097"/>
      <c r="T2097"/>
      <c r="U2097"/>
      <c r="V2097"/>
      <c r="W2097"/>
      <c r="X2097"/>
      <c r="Y2097"/>
      <c r="Z2097"/>
      <c r="AA2097"/>
      <c r="AB2097"/>
      <c r="AC2097"/>
      <c r="AD2097"/>
    </row>
    <row r="2098" spans="1:30" s="10" customFormat="1" ht="18.75" customHeight="1">
      <c r="A2098" s="5"/>
      <c r="B2098" s="5"/>
      <c r="C2098" s="18">
        <v>2095</v>
      </c>
      <c r="D2098" s="19" t="s">
        <v>432</v>
      </c>
      <c r="E2098" s="67" t="s">
        <v>531</v>
      </c>
      <c r="F2098" s="67" t="s">
        <v>531</v>
      </c>
      <c r="G2098" s="24" t="str">
        <f t="shared" si="32"/>
        <v>Do</v>
      </c>
      <c r="H2098" s="32" t="s">
        <v>2195</v>
      </c>
      <c r="I2098" s="148">
        <v>0.73</v>
      </c>
      <c r="J2098" s="11"/>
      <c r="K2098" s="147">
        <v>9.85</v>
      </c>
      <c r="L2098"/>
      <c r="M2098"/>
      <c r="N2098"/>
      <c r="O2098"/>
      <c r="P2098"/>
      <c r="Q2098"/>
      <c r="R2098"/>
      <c r="S2098"/>
      <c r="T2098"/>
      <c r="U2098"/>
      <c r="V2098"/>
      <c r="W2098"/>
      <c r="X2098"/>
      <c r="Y2098"/>
      <c r="Z2098"/>
      <c r="AA2098"/>
      <c r="AB2098"/>
      <c r="AC2098"/>
      <c r="AD2098"/>
    </row>
    <row r="2099" spans="1:30" s="10" customFormat="1" ht="18.75" customHeight="1">
      <c r="A2099" s="5"/>
      <c r="B2099" s="5"/>
      <c r="C2099" s="18">
        <v>2096</v>
      </c>
      <c r="D2099" s="19" t="s">
        <v>432</v>
      </c>
      <c r="E2099" s="67" t="s">
        <v>531</v>
      </c>
      <c r="F2099" s="67" t="s">
        <v>531</v>
      </c>
      <c r="G2099" s="24" t="str">
        <f t="shared" si="32"/>
        <v>Do</v>
      </c>
      <c r="H2099" s="32" t="s">
        <v>2196</v>
      </c>
      <c r="I2099" s="148">
        <v>1.5</v>
      </c>
      <c r="J2099" s="11"/>
      <c r="K2099" s="147">
        <v>20</v>
      </c>
      <c r="L2099"/>
      <c r="M2099"/>
      <c r="N2099"/>
      <c r="O2099"/>
      <c r="P2099"/>
      <c r="Q2099"/>
      <c r="R2099"/>
      <c r="S2099"/>
      <c r="T2099"/>
      <c r="U2099"/>
      <c r="V2099"/>
      <c r="W2099"/>
      <c r="X2099"/>
      <c r="Y2099"/>
      <c r="Z2099"/>
      <c r="AA2099"/>
      <c r="AB2099"/>
      <c r="AC2099"/>
      <c r="AD2099"/>
    </row>
    <row r="2100" spans="1:30" s="10" customFormat="1" ht="18.75" customHeight="1">
      <c r="A2100" s="5"/>
      <c r="B2100" s="5"/>
      <c r="C2100" s="18">
        <v>2097</v>
      </c>
      <c r="D2100" s="19" t="s">
        <v>432</v>
      </c>
      <c r="E2100" s="67" t="s">
        <v>531</v>
      </c>
      <c r="F2100" s="67" t="s">
        <v>531</v>
      </c>
      <c r="G2100" s="24" t="str">
        <f t="shared" si="32"/>
        <v>Do</v>
      </c>
      <c r="H2100" s="32" t="s">
        <v>2197</v>
      </c>
      <c r="I2100" s="148">
        <v>1.5</v>
      </c>
      <c r="J2100" s="11"/>
      <c r="K2100" s="147">
        <v>20</v>
      </c>
      <c r="L2100"/>
      <c r="M2100"/>
      <c r="N2100"/>
      <c r="O2100"/>
      <c r="P2100"/>
      <c r="Q2100"/>
      <c r="R2100"/>
      <c r="S2100"/>
      <c r="T2100"/>
      <c r="U2100"/>
      <c r="V2100"/>
      <c r="W2100"/>
      <c r="X2100"/>
      <c r="Y2100"/>
      <c r="Z2100"/>
      <c r="AA2100"/>
      <c r="AB2100"/>
      <c r="AC2100"/>
      <c r="AD2100"/>
    </row>
    <row r="2101" spans="1:30" s="10" customFormat="1" ht="18.75" customHeight="1">
      <c r="A2101" s="5"/>
      <c r="B2101" s="5"/>
      <c r="C2101" s="18">
        <v>2098</v>
      </c>
      <c r="D2101" s="19" t="s">
        <v>432</v>
      </c>
      <c r="E2101" s="67" t="s">
        <v>531</v>
      </c>
      <c r="F2101" s="67" t="s">
        <v>531</v>
      </c>
      <c r="G2101" s="24" t="str">
        <f t="shared" si="32"/>
        <v>Do</v>
      </c>
      <c r="H2101" s="32" t="s">
        <v>2198</v>
      </c>
      <c r="I2101" s="148">
        <v>1.5</v>
      </c>
      <c r="J2101" s="11"/>
      <c r="K2101" s="147">
        <v>20</v>
      </c>
      <c r="L2101"/>
      <c r="M2101"/>
      <c r="N2101"/>
      <c r="O2101"/>
      <c r="P2101"/>
      <c r="Q2101"/>
      <c r="R2101"/>
      <c r="S2101"/>
      <c r="T2101"/>
      <c r="U2101"/>
      <c r="V2101"/>
      <c r="W2101"/>
      <c r="X2101"/>
      <c r="Y2101"/>
      <c r="Z2101"/>
      <c r="AA2101"/>
      <c r="AB2101"/>
      <c r="AC2101"/>
      <c r="AD2101"/>
    </row>
    <row r="2102" spans="1:30" s="10" customFormat="1" ht="30" customHeight="1">
      <c r="A2102" s="5"/>
      <c r="B2102" s="5"/>
      <c r="C2102" s="18">
        <v>2099</v>
      </c>
      <c r="D2102" s="19" t="s">
        <v>432</v>
      </c>
      <c r="E2102" s="67" t="s">
        <v>531</v>
      </c>
      <c r="F2102" s="67" t="s">
        <v>531</v>
      </c>
      <c r="G2102" s="24" t="str">
        <f t="shared" si="32"/>
        <v>Do</v>
      </c>
      <c r="H2102" s="32" t="s">
        <v>2199</v>
      </c>
      <c r="I2102" s="148">
        <v>2</v>
      </c>
      <c r="J2102" s="11"/>
      <c r="K2102" s="147">
        <v>21.35</v>
      </c>
      <c r="L2102"/>
      <c r="M2102"/>
      <c r="N2102"/>
      <c r="O2102"/>
      <c r="P2102"/>
      <c r="Q2102"/>
      <c r="R2102"/>
      <c r="S2102"/>
      <c r="T2102"/>
      <c r="U2102"/>
      <c r="V2102"/>
      <c r="W2102"/>
      <c r="X2102"/>
      <c r="Y2102"/>
      <c r="Z2102"/>
      <c r="AA2102"/>
      <c r="AB2102"/>
      <c r="AC2102"/>
      <c r="AD2102"/>
    </row>
    <row r="2103" spans="1:30" s="10" customFormat="1" ht="18.75" customHeight="1">
      <c r="A2103" s="5"/>
      <c r="B2103" s="5"/>
      <c r="C2103" s="18">
        <v>2100</v>
      </c>
      <c r="D2103" s="19" t="s">
        <v>432</v>
      </c>
      <c r="E2103" s="67" t="s">
        <v>531</v>
      </c>
      <c r="F2103" s="67" t="s">
        <v>531</v>
      </c>
      <c r="G2103" s="24" t="str">
        <f t="shared" si="32"/>
        <v>Do</v>
      </c>
      <c r="H2103" s="32" t="s">
        <v>2200</v>
      </c>
      <c r="I2103" s="148">
        <v>2.5</v>
      </c>
      <c r="J2103" s="11"/>
      <c r="K2103" s="147">
        <v>29.61</v>
      </c>
      <c r="L2103"/>
      <c r="M2103"/>
      <c r="N2103"/>
      <c r="O2103"/>
      <c r="P2103"/>
      <c r="Q2103"/>
      <c r="R2103"/>
      <c r="S2103"/>
      <c r="T2103"/>
      <c r="U2103"/>
      <c r="V2103"/>
      <c r="W2103"/>
      <c r="X2103"/>
      <c r="Y2103"/>
      <c r="Z2103"/>
      <c r="AA2103"/>
      <c r="AB2103"/>
      <c r="AC2103"/>
      <c r="AD2103"/>
    </row>
    <row r="2104" spans="1:30" s="10" customFormat="1" ht="30" customHeight="1">
      <c r="A2104" s="5"/>
      <c r="B2104" s="5"/>
      <c r="C2104" s="18">
        <v>2101</v>
      </c>
      <c r="D2104" s="19" t="s">
        <v>432</v>
      </c>
      <c r="E2104" s="67" t="s">
        <v>531</v>
      </c>
      <c r="F2104" s="67" t="s">
        <v>531</v>
      </c>
      <c r="G2104" s="24" t="str">
        <f t="shared" si="32"/>
        <v>Do</v>
      </c>
      <c r="H2104" s="32" t="s">
        <v>2201</v>
      </c>
      <c r="I2104" s="148">
        <v>1.3</v>
      </c>
      <c r="J2104" s="11"/>
      <c r="K2104" s="147">
        <v>18.239999999999998</v>
      </c>
      <c r="L2104"/>
      <c r="M2104"/>
      <c r="N2104"/>
      <c r="O2104"/>
      <c r="P2104"/>
      <c r="Q2104"/>
      <c r="R2104"/>
      <c r="S2104"/>
      <c r="T2104"/>
      <c r="U2104"/>
      <c r="V2104"/>
      <c r="W2104"/>
      <c r="X2104"/>
      <c r="Y2104"/>
      <c r="Z2104"/>
      <c r="AA2104"/>
      <c r="AB2104"/>
      <c r="AC2104"/>
      <c r="AD2104"/>
    </row>
    <row r="2105" spans="1:30" s="10" customFormat="1" ht="30" customHeight="1">
      <c r="A2105" s="5"/>
      <c r="B2105" s="5"/>
      <c r="C2105" s="18">
        <v>2102</v>
      </c>
      <c r="D2105" s="19" t="s">
        <v>432</v>
      </c>
      <c r="E2105" s="67" t="s">
        <v>531</v>
      </c>
      <c r="F2105" s="67" t="s">
        <v>531</v>
      </c>
      <c r="G2105" s="24" t="str">
        <f t="shared" si="32"/>
        <v>Do</v>
      </c>
      <c r="H2105" s="32" t="s">
        <v>2202</v>
      </c>
      <c r="I2105" s="148">
        <v>0.82</v>
      </c>
      <c r="J2105" s="11"/>
      <c r="K2105" s="147">
        <v>10</v>
      </c>
      <c r="L2105"/>
      <c r="M2105"/>
      <c r="N2105"/>
      <c r="O2105"/>
      <c r="P2105"/>
      <c r="Q2105"/>
      <c r="R2105"/>
      <c r="S2105"/>
      <c r="T2105"/>
      <c r="U2105"/>
      <c r="V2105"/>
      <c r="W2105"/>
      <c r="X2105"/>
      <c r="Y2105"/>
      <c r="Z2105"/>
      <c r="AA2105"/>
      <c r="AB2105"/>
      <c r="AC2105"/>
      <c r="AD2105"/>
    </row>
    <row r="2106" spans="1:30" s="10" customFormat="1" ht="30" customHeight="1">
      <c r="A2106" s="5"/>
      <c r="B2106" s="5"/>
      <c r="C2106" s="18">
        <v>2103</v>
      </c>
      <c r="D2106" s="19" t="s">
        <v>432</v>
      </c>
      <c r="E2106" s="67" t="s">
        <v>531</v>
      </c>
      <c r="F2106" s="67" t="s">
        <v>531</v>
      </c>
      <c r="G2106" s="24"/>
      <c r="H2106" s="118" t="s">
        <v>1778</v>
      </c>
      <c r="I2106" s="148"/>
      <c r="J2106" s="11"/>
      <c r="K2106" s="147">
        <v>4.95</v>
      </c>
      <c r="L2106"/>
      <c r="M2106"/>
      <c r="N2106"/>
      <c r="O2106"/>
      <c r="P2106"/>
      <c r="Q2106"/>
      <c r="R2106"/>
      <c r="S2106"/>
      <c r="T2106"/>
      <c r="U2106"/>
      <c r="V2106"/>
      <c r="W2106"/>
      <c r="X2106"/>
      <c r="Y2106"/>
      <c r="Z2106"/>
      <c r="AA2106"/>
      <c r="AB2106"/>
      <c r="AC2106"/>
      <c r="AD2106"/>
    </row>
    <row r="2107" spans="1:30" s="10" customFormat="1" ht="30" customHeight="1">
      <c r="A2107" s="5"/>
      <c r="B2107" s="5"/>
      <c r="C2107" s="18">
        <v>2104</v>
      </c>
      <c r="D2107" s="19" t="s">
        <v>721</v>
      </c>
      <c r="E2107" s="86" t="s">
        <v>722</v>
      </c>
      <c r="F2107" s="86" t="s">
        <v>722</v>
      </c>
      <c r="G2107" s="24" t="str">
        <f>IF(F2107=F2105,"Do",F2107)</f>
        <v>Karimganj Rural Rd Divn</v>
      </c>
      <c r="H2107" s="21" t="s">
        <v>2203</v>
      </c>
      <c r="I2107" s="127">
        <f>0.6+4.4-3.2</f>
        <v>1.7999999999999998</v>
      </c>
      <c r="J2107" s="11"/>
      <c r="K2107" s="126">
        <v>38.42</v>
      </c>
      <c r="L2107"/>
      <c r="M2107"/>
      <c r="N2107"/>
      <c r="O2107"/>
      <c r="P2107"/>
      <c r="Q2107"/>
      <c r="R2107"/>
      <c r="S2107"/>
      <c r="T2107"/>
      <c r="U2107"/>
      <c r="V2107"/>
      <c r="W2107"/>
      <c r="X2107"/>
      <c r="Y2107"/>
      <c r="Z2107"/>
      <c r="AA2107"/>
      <c r="AB2107"/>
      <c r="AC2107"/>
      <c r="AD2107"/>
    </row>
    <row r="2108" spans="1:30" s="10" customFormat="1" ht="30" customHeight="1">
      <c r="A2108" s="5"/>
      <c r="B2108" s="5"/>
      <c r="C2108" s="18">
        <v>2105</v>
      </c>
      <c r="D2108" s="19" t="s">
        <v>721</v>
      </c>
      <c r="E2108" s="86" t="s">
        <v>722</v>
      </c>
      <c r="F2108" s="86" t="s">
        <v>722</v>
      </c>
      <c r="G2108" s="24" t="str">
        <f t="shared" si="32"/>
        <v>Do</v>
      </c>
      <c r="H2108" s="21" t="s">
        <v>2204</v>
      </c>
      <c r="I2108" s="127">
        <v>1.6</v>
      </c>
      <c r="J2108" s="11"/>
      <c r="K2108" s="126">
        <v>34.15</v>
      </c>
      <c r="L2108"/>
      <c r="M2108"/>
      <c r="N2108"/>
      <c r="O2108"/>
      <c r="P2108"/>
      <c r="Q2108"/>
      <c r="R2108"/>
      <c r="S2108"/>
      <c r="T2108"/>
      <c r="U2108"/>
      <c r="V2108"/>
      <c r="W2108"/>
      <c r="X2108"/>
      <c r="Y2108"/>
      <c r="Z2108"/>
      <c r="AA2108"/>
      <c r="AB2108"/>
      <c r="AC2108"/>
      <c r="AD2108"/>
    </row>
    <row r="2109" spans="1:30" s="10" customFormat="1" ht="30" customHeight="1">
      <c r="A2109" s="5"/>
      <c r="B2109" s="5"/>
      <c r="C2109" s="18">
        <v>2106</v>
      </c>
      <c r="D2109" s="19" t="s">
        <v>721</v>
      </c>
      <c r="E2109" s="86" t="s">
        <v>722</v>
      </c>
      <c r="F2109" s="86" t="s">
        <v>722</v>
      </c>
      <c r="G2109" s="24" t="str">
        <f t="shared" si="32"/>
        <v>Do</v>
      </c>
      <c r="H2109" s="21" t="s">
        <v>2205</v>
      </c>
      <c r="I2109" s="127">
        <v>1.2</v>
      </c>
      <c r="J2109" s="11"/>
      <c r="K2109" s="126">
        <v>25.61</v>
      </c>
      <c r="L2109"/>
      <c r="M2109"/>
      <c r="N2109"/>
      <c r="O2109"/>
      <c r="P2109"/>
      <c r="Q2109"/>
      <c r="R2109"/>
      <c r="S2109"/>
      <c r="T2109"/>
      <c r="U2109"/>
      <c r="V2109"/>
      <c r="W2109"/>
      <c r="X2109"/>
      <c r="Y2109"/>
      <c r="Z2109"/>
      <c r="AA2109"/>
      <c r="AB2109"/>
      <c r="AC2109"/>
      <c r="AD2109"/>
    </row>
    <row r="2110" spans="1:30" s="10" customFormat="1" ht="18.75" customHeight="1">
      <c r="A2110" s="5"/>
      <c r="B2110" s="5"/>
      <c r="C2110" s="18">
        <v>2107</v>
      </c>
      <c r="D2110" s="19" t="s">
        <v>721</v>
      </c>
      <c r="E2110" s="86" t="s">
        <v>722</v>
      </c>
      <c r="F2110" s="86" t="s">
        <v>722</v>
      </c>
      <c r="G2110" s="24" t="str">
        <f t="shared" si="32"/>
        <v>Do</v>
      </c>
      <c r="H2110" s="21" t="s">
        <v>2206</v>
      </c>
      <c r="I2110" s="127">
        <v>0.6</v>
      </c>
      <c r="J2110" s="11"/>
      <c r="K2110" s="126">
        <v>12.81</v>
      </c>
      <c r="L2110"/>
      <c r="M2110"/>
      <c r="N2110"/>
      <c r="O2110"/>
      <c r="P2110"/>
      <c r="Q2110"/>
      <c r="R2110"/>
      <c r="S2110"/>
      <c r="T2110"/>
      <c r="U2110"/>
      <c r="V2110"/>
      <c r="W2110"/>
      <c r="X2110"/>
      <c r="Y2110"/>
      <c r="Z2110"/>
      <c r="AA2110"/>
      <c r="AB2110"/>
      <c r="AC2110"/>
      <c r="AD2110"/>
    </row>
    <row r="2111" spans="1:30" s="10" customFormat="1" ht="45" customHeight="1">
      <c r="A2111" s="5"/>
      <c r="B2111" s="5"/>
      <c r="C2111" s="18">
        <v>2108</v>
      </c>
      <c r="D2111" s="19" t="s">
        <v>721</v>
      </c>
      <c r="E2111" s="86" t="s">
        <v>722</v>
      </c>
      <c r="F2111" s="86" t="s">
        <v>722</v>
      </c>
      <c r="G2111" s="24" t="str">
        <f t="shared" si="32"/>
        <v>Do</v>
      </c>
      <c r="H2111" s="21" t="s">
        <v>2207</v>
      </c>
      <c r="I2111" s="127">
        <v>2.4</v>
      </c>
      <c r="J2111" s="11"/>
      <c r="K2111" s="126">
        <v>49.09</v>
      </c>
      <c r="L2111"/>
      <c r="M2111"/>
      <c r="N2111"/>
      <c r="O2111"/>
      <c r="P2111"/>
      <c r="Q2111"/>
      <c r="R2111"/>
      <c r="S2111"/>
      <c r="T2111"/>
      <c r="U2111"/>
      <c r="V2111"/>
      <c r="W2111"/>
      <c r="X2111"/>
      <c r="Y2111"/>
      <c r="Z2111"/>
      <c r="AA2111"/>
      <c r="AB2111"/>
      <c r="AC2111"/>
      <c r="AD2111"/>
    </row>
    <row r="2112" spans="1:30" s="10" customFormat="1" ht="45" customHeight="1">
      <c r="A2112" s="5"/>
      <c r="B2112" s="5"/>
      <c r="C2112" s="18">
        <v>2109</v>
      </c>
      <c r="D2112" s="19" t="s">
        <v>721</v>
      </c>
      <c r="E2112" s="86" t="s">
        <v>722</v>
      </c>
      <c r="F2112" s="86" t="s">
        <v>722</v>
      </c>
      <c r="G2112" s="24" t="str">
        <f t="shared" si="32"/>
        <v>Do</v>
      </c>
      <c r="H2112" s="21" t="s">
        <v>2208</v>
      </c>
      <c r="I2112" s="127">
        <v>1.6</v>
      </c>
      <c r="J2112" s="11"/>
      <c r="K2112" s="126">
        <v>22.54</v>
      </c>
      <c r="L2112"/>
      <c r="M2112"/>
      <c r="N2112"/>
      <c r="O2112"/>
      <c r="P2112"/>
      <c r="Q2112"/>
      <c r="R2112"/>
      <c r="S2112"/>
      <c r="T2112"/>
      <c r="U2112"/>
      <c r="V2112"/>
      <c r="W2112"/>
      <c r="X2112"/>
      <c r="Y2112"/>
      <c r="Z2112"/>
      <c r="AA2112"/>
      <c r="AB2112"/>
      <c r="AC2112"/>
      <c r="AD2112"/>
    </row>
    <row r="2113" spans="1:30" s="10" customFormat="1" ht="30" customHeight="1">
      <c r="A2113" s="5"/>
      <c r="B2113" s="5"/>
      <c r="C2113" s="18">
        <v>2110</v>
      </c>
      <c r="D2113" s="19" t="s">
        <v>721</v>
      </c>
      <c r="E2113" s="86" t="s">
        <v>722</v>
      </c>
      <c r="F2113" s="86" t="s">
        <v>722</v>
      </c>
      <c r="G2113" s="24" t="str">
        <f t="shared" si="32"/>
        <v>Do</v>
      </c>
      <c r="H2113" s="21" t="s">
        <v>2209</v>
      </c>
      <c r="I2113" s="127">
        <v>0.5</v>
      </c>
      <c r="J2113" s="11"/>
      <c r="K2113" s="126">
        <v>22.38</v>
      </c>
      <c r="L2113"/>
      <c r="M2113"/>
      <c r="N2113"/>
      <c r="O2113"/>
      <c r="P2113"/>
      <c r="Q2113"/>
      <c r="R2113"/>
      <c r="S2113"/>
      <c r="T2113"/>
      <c r="U2113"/>
      <c r="V2113"/>
      <c r="W2113"/>
      <c r="X2113"/>
      <c r="Y2113"/>
      <c r="Z2113"/>
      <c r="AA2113"/>
      <c r="AB2113"/>
      <c r="AC2113"/>
      <c r="AD2113"/>
    </row>
    <row r="2114" spans="1:30" s="10" customFormat="1" ht="18.75" customHeight="1">
      <c r="A2114" s="5"/>
      <c r="B2114" s="5"/>
      <c r="C2114" s="18">
        <v>2111</v>
      </c>
      <c r="D2114" s="19" t="s">
        <v>721</v>
      </c>
      <c r="E2114" s="86" t="s">
        <v>722</v>
      </c>
      <c r="F2114" s="86" t="s">
        <v>722</v>
      </c>
      <c r="G2114" s="24" t="str">
        <f t="shared" si="32"/>
        <v>Do</v>
      </c>
      <c r="H2114" s="21" t="s">
        <v>2210</v>
      </c>
      <c r="I2114" s="149">
        <v>4.9779999999999998</v>
      </c>
      <c r="J2114" s="11"/>
      <c r="K2114" s="126">
        <v>87.02</v>
      </c>
      <c r="L2114"/>
      <c r="M2114"/>
      <c r="N2114"/>
      <c r="O2114"/>
      <c r="P2114"/>
      <c r="Q2114"/>
      <c r="R2114"/>
      <c r="S2114"/>
      <c r="T2114"/>
      <c r="U2114"/>
      <c r="V2114"/>
      <c r="W2114"/>
      <c r="X2114"/>
      <c r="Y2114"/>
      <c r="Z2114"/>
      <c r="AA2114"/>
      <c r="AB2114"/>
      <c r="AC2114"/>
      <c r="AD2114"/>
    </row>
    <row r="2115" spans="1:30" s="10" customFormat="1" ht="30" customHeight="1">
      <c r="A2115" s="5"/>
      <c r="B2115" s="5"/>
      <c r="C2115" s="18">
        <v>2112</v>
      </c>
      <c r="D2115" s="19" t="s">
        <v>721</v>
      </c>
      <c r="E2115" s="86" t="s">
        <v>722</v>
      </c>
      <c r="F2115" s="86" t="s">
        <v>722</v>
      </c>
      <c r="G2115" s="24" t="str">
        <f t="shared" si="32"/>
        <v>Do</v>
      </c>
      <c r="H2115" s="21" t="s">
        <v>2211</v>
      </c>
      <c r="I2115" s="149">
        <v>1.7</v>
      </c>
      <c r="J2115" s="11"/>
      <c r="K2115" s="126">
        <v>31.44</v>
      </c>
      <c r="L2115"/>
      <c r="M2115"/>
      <c r="N2115"/>
      <c r="O2115"/>
      <c r="P2115"/>
      <c r="Q2115"/>
      <c r="R2115"/>
      <c r="S2115"/>
      <c r="T2115"/>
      <c r="U2115"/>
      <c r="V2115"/>
      <c r="W2115"/>
      <c r="X2115"/>
      <c r="Y2115"/>
      <c r="Z2115"/>
      <c r="AA2115"/>
      <c r="AB2115"/>
      <c r="AC2115"/>
      <c r="AD2115"/>
    </row>
    <row r="2116" spans="1:30" s="10" customFormat="1" ht="30" customHeight="1">
      <c r="A2116" s="5"/>
      <c r="B2116" s="5"/>
      <c r="C2116" s="18">
        <v>2113</v>
      </c>
      <c r="D2116" s="19" t="s">
        <v>721</v>
      </c>
      <c r="E2116" s="86" t="s">
        <v>722</v>
      </c>
      <c r="F2116" s="86" t="s">
        <v>722</v>
      </c>
      <c r="G2116" s="24" t="str">
        <f t="shared" si="32"/>
        <v>Do</v>
      </c>
      <c r="H2116" s="21" t="s">
        <v>2212</v>
      </c>
      <c r="I2116" s="127">
        <f>12.05-5.665</f>
        <v>6.3850000000000007</v>
      </c>
      <c r="J2116" s="11"/>
      <c r="K2116" s="126">
        <v>76.540000000000006</v>
      </c>
      <c r="L2116"/>
      <c r="M2116"/>
      <c r="N2116"/>
      <c r="O2116"/>
      <c r="P2116"/>
      <c r="Q2116"/>
      <c r="R2116"/>
      <c r="S2116"/>
      <c r="T2116"/>
      <c r="U2116"/>
      <c r="V2116"/>
      <c r="W2116"/>
      <c r="X2116"/>
      <c r="Y2116"/>
      <c r="Z2116"/>
      <c r="AA2116"/>
      <c r="AB2116"/>
      <c r="AC2116"/>
      <c r="AD2116"/>
    </row>
    <row r="2117" spans="1:30" s="10" customFormat="1" ht="30" customHeight="1">
      <c r="A2117" s="5"/>
      <c r="B2117" s="5"/>
      <c r="C2117" s="18">
        <v>2114</v>
      </c>
      <c r="D2117" s="19" t="s">
        <v>721</v>
      </c>
      <c r="E2117" s="86" t="s">
        <v>722</v>
      </c>
      <c r="F2117" s="86" t="s">
        <v>722</v>
      </c>
      <c r="G2117" s="24" t="str">
        <f t="shared" si="32"/>
        <v>Do</v>
      </c>
      <c r="H2117" s="21" t="s">
        <v>2213</v>
      </c>
      <c r="I2117" s="149">
        <v>0.25</v>
      </c>
      <c r="J2117" s="11"/>
      <c r="K2117" s="126">
        <v>48.17</v>
      </c>
      <c r="L2117"/>
      <c r="M2117"/>
      <c r="N2117"/>
      <c r="O2117"/>
      <c r="P2117"/>
      <c r="Q2117"/>
      <c r="R2117"/>
      <c r="S2117"/>
      <c r="T2117"/>
      <c r="U2117"/>
      <c r="V2117"/>
      <c r="W2117"/>
      <c r="X2117"/>
      <c r="Y2117"/>
      <c r="Z2117"/>
      <c r="AA2117"/>
      <c r="AB2117"/>
      <c r="AC2117"/>
      <c r="AD2117"/>
    </row>
    <row r="2118" spans="1:30" s="10" customFormat="1" ht="30" customHeight="1">
      <c r="A2118" s="5"/>
      <c r="B2118" s="5"/>
      <c r="C2118" s="18">
        <v>2115</v>
      </c>
      <c r="D2118" s="19" t="s">
        <v>721</v>
      </c>
      <c r="E2118" s="86" t="s">
        <v>722</v>
      </c>
      <c r="F2118" s="86" t="s">
        <v>722</v>
      </c>
      <c r="G2118" s="24" t="str">
        <f t="shared" si="32"/>
        <v>Do</v>
      </c>
      <c r="H2118" s="21" t="s">
        <v>2214</v>
      </c>
      <c r="I2118" s="149">
        <v>0.56999999999999995</v>
      </c>
      <c r="J2118" s="11"/>
      <c r="K2118" s="126">
        <v>21.24</v>
      </c>
      <c r="L2118"/>
      <c r="M2118"/>
      <c r="N2118"/>
      <c r="O2118"/>
      <c r="P2118"/>
      <c r="Q2118"/>
      <c r="R2118"/>
      <c r="S2118"/>
      <c r="T2118"/>
      <c r="U2118"/>
      <c r="V2118"/>
      <c r="W2118"/>
      <c r="X2118"/>
      <c r="Y2118"/>
      <c r="Z2118"/>
      <c r="AA2118"/>
      <c r="AB2118"/>
      <c r="AC2118"/>
      <c r="AD2118"/>
    </row>
    <row r="2119" spans="1:30" s="10" customFormat="1" ht="30" customHeight="1">
      <c r="A2119" s="5"/>
      <c r="B2119" s="5"/>
      <c r="C2119" s="18">
        <v>2116</v>
      </c>
      <c r="D2119" s="19" t="s">
        <v>721</v>
      </c>
      <c r="E2119" s="86" t="s">
        <v>722</v>
      </c>
      <c r="F2119" s="86" t="s">
        <v>722</v>
      </c>
      <c r="G2119" s="24" t="str">
        <f t="shared" si="32"/>
        <v>Do</v>
      </c>
      <c r="H2119" s="21" t="s">
        <v>2215</v>
      </c>
      <c r="I2119" s="149">
        <v>4.5</v>
      </c>
      <c r="J2119" s="11"/>
      <c r="K2119" s="126">
        <v>44.92</v>
      </c>
      <c r="L2119"/>
      <c r="M2119"/>
      <c r="N2119"/>
      <c r="O2119"/>
      <c r="P2119"/>
      <c r="Q2119"/>
      <c r="R2119"/>
      <c r="S2119"/>
      <c r="T2119"/>
      <c r="U2119"/>
      <c r="V2119"/>
      <c r="W2119"/>
      <c r="X2119"/>
      <c r="Y2119"/>
      <c r="Z2119"/>
      <c r="AA2119"/>
      <c r="AB2119"/>
      <c r="AC2119"/>
      <c r="AD2119"/>
    </row>
    <row r="2120" spans="1:30" s="10" customFormat="1" ht="30" customHeight="1">
      <c r="A2120" s="5"/>
      <c r="B2120" s="5"/>
      <c r="C2120" s="18">
        <v>2117</v>
      </c>
      <c r="D2120" s="19" t="s">
        <v>721</v>
      </c>
      <c r="E2120" s="86" t="s">
        <v>722</v>
      </c>
      <c r="F2120" s="86" t="s">
        <v>722</v>
      </c>
      <c r="G2120" s="24" t="str">
        <f t="shared" si="32"/>
        <v>Do</v>
      </c>
      <c r="H2120" s="21" t="s">
        <v>2216</v>
      </c>
      <c r="I2120" s="149">
        <v>3</v>
      </c>
      <c r="J2120" s="11"/>
      <c r="K2120" s="126">
        <v>45.69</v>
      </c>
      <c r="L2120"/>
      <c r="M2120"/>
      <c r="N2120"/>
      <c r="O2120"/>
      <c r="P2120"/>
      <c r="Q2120"/>
      <c r="R2120"/>
      <c r="S2120"/>
      <c r="T2120"/>
      <c r="U2120"/>
      <c r="V2120"/>
      <c r="W2120"/>
      <c r="X2120"/>
      <c r="Y2120"/>
      <c r="Z2120"/>
      <c r="AA2120"/>
      <c r="AB2120"/>
      <c r="AC2120"/>
      <c r="AD2120"/>
    </row>
    <row r="2121" spans="1:30" s="10" customFormat="1" ht="30" customHeight="1">
      <c r="A2121" s="5"/>
      <c r="B2121" s="5"/>
      <c r="C2121" s="18">
        <v>2118</v>
      </c>
      <c r="D2121" s="19" t="s">
        <v>721</v>
      </c>
      <c r="E2121" s="86" t="s">
        <v>722</v>
      </c>
      <c r="F2121" s="86" t="s">
        <v>722</v>
      </c>
      <c r="G2121" s="24" t="str">
        <f t="shared" si="32"/>
        <v>Do</v>
      </c>
      <c r="H2121" s="21" t="s">
        <v>2217</v>
      </c>
      <c r="I2121" s="149">
        <v>5</v>
      </c>
      <c r="J2121" s="11"/>
      <c r="K2121" s="126">
        <v>14.95</v>
      </c>
      <c r="L2121"/>
      <c r="M2121"/>
      <c r="N2121"/>
      <c r="O2121"/>
      <c r="P2121"/>
      <c r="Q2121"/>
      <c r="R2121"/>
      <c r="S2121"/>
      <c r="T2121"/>
      <c r="U2121"/>
      <c r="V2121"/>
      <c r="W2121"/>
      <c r="X2121"/>
      <c r="Y2121"/>
      <c r="Z2121"/>
      <c r="AA2121"/>
      <c r="AB2121"/>
      <c r="AC2121"/>
      <c r="AD2121"/>
    </row>
    <row r="2122" spans="1:30" s="10" customFormat="1" ht="30" customHeight="1">
      <c r="A2122" s="5"/>
      <c r="B2122" s="5"/>
      <c r="C2122" s="18">
        <v>2119</v>
      </c>
      <c r="D2122" s="19" t="s">
        <v>721</v>
      </c>
      <c r="E2122" s="86" t="s">
        <v>722</v>
      </c>
      <c r="F2122" s="86" t="s">
        <v>722</v>
      </c>
      <c r="G2122" s="24" t="str">
        <f t="shared" si="32"/>
        <v>Do</v>
      </c>
      <c r="H2122" s="21" t="s">
        <v>2218</v>
      </c>
      <c r="I2122" s="149">
        <v>2.4500000000000002</v>
      </c>
      <c r="J2122" s="11"/>
      <c r="K2122" s="126">
        <v>24.94</v>
      </c>
      <c r="L2122"/>
      <c r="M2122"/>
      <c r="N2122"/>
      <c r="O2122"/>
      <c r="P2122"/>
      <c r="Q2122"/>
      <c r="R2122"/>
      <c r="S2122"/>
      <c r="T2122"/>
      <c r="U2122"/>
      <c r="V2122"/>
      <c r="W2122"/>
      <c r="X2122"/>
      <c r="Y2122"/>
      <c r="Z2122"/>
      <c r="AA2122"/>
      <c r="AB2122"/>
      <c r="AC2122"/>
      <c r="AD2122"/>
    </row>
    <row r="2123" spans="1:30" s="10" customFormat="1" ht="18.75" customHeight="1">
      <c r="A2123" s="5"/>
      <c r="B2123" s="5"/>
      <c r="C2123" s="18">
        <v>2120</v>
      </c>
      <c r="D2123" s="19" t="s">
        <v>721</v>
      </c>
      <c r="E2123" s="86" t="s">
        <v>722</v>
      </c>
      <c r="F2123" s="86" t="s">
        <v>722</v>
      </c>
      <c r="G2123" s="24" t="str">
        <f t="shared" si="32"/>
        <v>Do</v>
      </c>
      <c r="H2123" s="21" t="s">
        <v>2219</v>
      </c>
      <c r="I2123" s="149">
        <v>7.48</v>
      </c>
      <c r="J2123" s="11"/>
      <c r="K2123" s="126">
        <v>45</v>
      </c>
      <c r="L2123"/>
      <c r="M2123"/>
      <c r="N2123"/>
      <c r="O2123"/>
      <c r="P2123"/>
      <c r="Q2123"/>
      <c r="R2123"/>
      <c r="S2123"/>
      <c r="T2123"/>
      <c r="U2123"/>
      <c r="V2123"/>
      <c r="W2123"/>
      <c r="X2123"/>
      <c r="Y2123"/>
      <c r="Z2123"/>
      <c r="AA2123"/>
      <c r="AB2123"/>
      <c r="AC2123"/>
      <c r="AD2123"/>
    </row>
    <row r="2124" spans="1:30" s="10" customFormat="1" ht="18.75" customHeight="1">
      <c r="A2124" s="5"/>
      <c r="B2124" s="5"/>
      <c r="C2124" s="18">
        <v>2121</v>
      </c>
      <c r="D2124" s="19" t="s">
        <v>721</v>
      </c>
      <c r="E2124" s="86" t="s">
        <v>722</v>
      </c>
      <c r="F2124" s="86" t="s">
        <v>722</v>
      </c>
      <c r="G2124" s="24" t="str">
        <f t="shared" si="32"/>
        <v>Do</v>
      </c>
      <c r="H2124" s="21" t="s">
        <v>2220</v>
      </c>
      <c r="I2124" s="149">
        <v>10</v>
      </c>
      <c r="J2124" s="11"/>
      <c r="K2124" s="126">
        <v>30</v>
      </c>
      <c r="L2124"/>
      <c r="M2124"/>
      <c r="N2124"/>
      <c r="O2124"/>
      <c r="P2124"/>
      <c r="Q2124"/>
      <c r="R2124"/>
      <c r="S2124"/>
      <c r="T2124"/>
      <c r="U2124"/>
      <c r="V2124"/>
      <c r="W2124"/>
      <c r="X2124"/>
      <c r="Y2124"/>
      <c r="Z2124"/>
      <c r="AA2124"/>
      <c r="AB2124"/>
      <c r="AC2124"/>
      <c r="AD2124"/>
    </row>
    <row r="2125" spans="1:30" s="10" customFormat="1" ht="18.75" customHeight="1">
      <c r="A2125" s="5"/>
      <c r="B2125" s="5"/>
      <c r="C2125" s="18">
        <v>2122</v>
      </c>
      <c r="D2125" s="19" t="s">
        <v>721</v>
      </c>
      <c r="E2125" s="86" t="s">
        <v>722</v>
      </c>
      <c r="F2125" s="86" t="s">
        <v>722</v>
      </c>
      <c r="G2125" s="24" t="str">
        <f t="shared" si="32"/>
        <v>Do</v>
      </c>
      <c r="H2125" s="21" t="s">
        <v>2221</v>
      </c>
      <c r="I2125" s="149">
        <v>13</v>
      </c>
      <c r="J2125" s="11"/>
      <c r="K2125" s="126">
        <v>40</v>
      </c>
      <c r="L2125"/>
      <c r="M2125"/>
      <c r="N2125"/>
      <c r="O2125"/>
      <c r="P2125"/>
      <c r="Q2125"/>
      <c r="R2125"/>
      <c r="S2125"/>
      <c r="T2125"/>
      <c r="U2125"/>
      <c r="V2125"/>
      <c r="W2125"/>
      <c r="X2125"/>
      <c r="Y2125"/>
      <c r="Z2125"/>
      <c r="AA2125"/>
      <c r="AB2125"/>
      <c r="AC2125"/>
      <c r="AD2125"/>
    </row>
    <row r="2126" spans="1:30" s="10" customFormat="1" ht="18.75" customHeight="1">
      <c r="A2126" s="5"/>
      <c r="B2126" s="5"/>
      <c r="C2126" s="18">
        <v>2123</v>
      </c>
      <c r="D2126" s="19" t="s">
        <v>721</v>
      </c>
      <c r="E2126" s="86" t="s">
        <v>722</v>
      </c>
      <c r="F2126" s="86" t="s">
        <v>722</v>
      </c>
      <c r="G2126" s="24" t="str">
        <f t="shared" si="32"/>
        <v>Do</v>
      </c>
      <c r="H2126" s="21" t="s">
        <v>2222</v>
      </c>
      <c r="I2126" s="149">
        <v>1.5</v>
      </c>
      <c r="J2126" s="11"/>
      <c r="K2126" s="126">
        <v>20</v>
      </c>
      <c r="L2126"/>
      <c r="M2126"/>
      <c r="N2126"/>
      <c r="O2126"/>
      <c r="P2126"/>
      <c r="Q2126"/>
      <c r="R2126"/>
      <c r="S2126"/>
      <c r="T2126"/>
      <c r="U2126"/>
      <c r="V2126"/>
      <c r="W2126"/>
      <c r="X2126"/>
      <c r="Y2126"/>
      <c r="Z2126"/>
      <c r="AA2126"/>
      <c r="AB2126"/>
      <c r="AC2126"/>
      <c r="AD2126"/>
    </row>
    <row r="2127" spans="1:30" s="10" customFormat="1" ht="30" customHeight="1">
      <c r="A2127" s="5"/>
      <c r="B2127" s="5"/>
      <c r="C2127" s="18">
        <v>2124</v>
      </c>
      <c r="D2127" s="19" t="s">
        <v>721</v>
      </c>
      <c r="E2127" s="86" t="s">
        <v>722</v>
      </c>
      <c r="F2127" s="86" t="s">
        <v>722</v>
      </c>
      <c r="G2127" s="24" t="str">
        <f t="shared" si="32"/>
        <v>Do</v>
      </c>
      <c r="H2127" s="21" t="s">
        <v>2223</v>
      </c>
      <c r="I2127" s="149">
        <v>3.2</v>
      </c>
      <c r="J2127" s="11"/>
      <c r="K2127" s="126">
        <v>35</v>
      </c>
      <c r="L2127"/>
      <c r="M2127"/>
      <c r="N2127"/>
      <c r="O2127"/>
      <c r="P2127"/>
      <c r="Q2127"/>
      <c r="R2127"/>
      <c r="S2127"/>
      <c r="T2127"/>
      <c r="U2127"/>
      <c r="V2127"/>
      <c r="W2127"/>
      <c r="X2127"/>
      <c r="Y2127"/>
      <c r="Z2127"/>
      <c r="AA2127"/>
      <c r="AB2127"/>
      <c r="AC2127"/>
      <c r="AD2127"/>
    </row>
    <row r="2128" spans="1:30" s="10" customFormat="1" ht="18.75" customHeight="1">
      <c r="A2128" s="5"/>
      <c r="B2128" s="5"/>
      <c r="C2128" s="18">
        <v>2125</v>
      </c>
      <c r="D2128" s="19" t="s">
        <v>721</v>
      </c>
      <c r="E2128" s="86" t="s">
        <v>722</v>
      </c>
      <c r="F2128" s="86" t="s">
        <v>722</v>
      </c>
      <c r="G2128" s="24" t="str">
        <f t="shared" si="32"/>
        <v>Do</v>
      </c>
      <c r="H2128" s="21" t="s">
        <v>2224</v>
      </c>
      <c r="I2128" s="149">
        <v>5.25</v>
      </c>
      <c r="J2128" s="11"/>
      <c r="K2128" s="126">
        <v>30</v>
      </c>
      <c r="L2128"/>
      <c r="M2128"/>
      <c r="N2128"/>
      <c r="O2128"/>
      <c r="P2128"/>
      <c r="Q2128"/>
      <c r="R2128"/>
      <c r="S2128"/>
      <c r="T2128"/>
      <c r="U2128"/>
      <c r="V2128"/>
      <c r="W2128"/>
      <c r="X2128"/>
      <c r="Y2128"/>
      <c r="Z2128"/>
      <c r="AA2128"/>
      <c r="AB2128"/>
      <c r="AC2128"/>
      <c r="AD2128"/>
    </row>
    <row r="2129" spans="1:30" s="10" customFormat="1" ht="18.75" customHeight="1">
      <c r="A2129" s="5"/>
      <c r="B2129" s="5"/>
      <c r="C2129" s="18">
        <v>2126</v>
      </c>
      <c r="D2129" s="19" t="s">
        <v>721</v>
      </c>
      <c r="E2129" s="86" t="s">
        <v>722</v>
      </c>
      <c r="F2129" s="86" t="s">
        <v>722</v>
      </c>
      <c r="G2129" s="24" t="str">
        <f t="shared" si="32"/>
        <v>Do</v>
      </c>
      <c r="H2129" s="21" t="s">
        <v>2225</v>
      </c>
      <c r="I2129" s="149">
        <v>5.45</v>
      </c>
      <c r="J2129" s="11"/>
      <c r="K2129" s="126">
        <v>50</v>
      </c>
      <c r="L2129"/>
      <c r="M2129"/>
      <c r="N2129"/>
      <c r="O2129"/>
      <c r="P2129"/>
      <c r="Q2129"/>
      <c r="R2129"/>
      <c r="S2129"/>
      <c r="T2129"/>
      <c r="U2129"/>
      <c r="V2129"/>
      <c r="W2129"/>
      <c r="X2129"/>
      <c r="Y2129"/>
      <c r="Z2129"/>
      <c r="AA2129"/>
      <c r="AB2129"/>
      <c r="AC2129"/>
      <c r="AD2129"/>
    </row>
    <row r="2130" spans="1:30" s="10" customFormat="1" ht="18.75" customHeight="1">
      <c r="A2130" s="5"/>
      <c r="B2130" s="5"/>
      <c r="C2130" s="18">
        <v>2127</v>
      </c>
      <c r="D2130" s="19" t="s">
        <v>721</v>
      </c>
      <c r="E2130" s="86" t="s">
        <v>722</v>
      </c>
      <c r="F2130" s="86" t="s">
        <v>722</v>
      </c>
      <c r="G2130" s="24" t="str">
        <f t="shared" si="32"/>
        <v>Do</v>
      </c>
      <c r="H2130" s="21" t="s">
        <v>2226</v>
      </c>
      <c r="I2130" s="149">
        <v>2</v>
      </c>
      <c r="J2130" s="11"/>
      <c r="K2130" s="126">
        <v>15</v>
      </c>
      <c r="L2130"/>
      <c r="M2130"/>
      <c r="N2130"/>
      <c r="O2130"/>
      <c r="P2130"/>
      <c r="Q2130"/>
      <c r="R2130"/>
      <c r="S2130"/>
      <c r="T2130"/>
      <c r="U2130"/>
      <c r="V2130"/>
      <c r="W2130"/>
      <c r="X2130"/>
      <c r="Y2130"/>
      <c r="Z2130"/>
      <c r="AA2130"/>
      <c r="AB2130"/>
      <c r="AC2130"/>
      <c r="AD2130"/>
    </row>
    <row r="2131" spans="1:30" s="10" customFormat="1" ht="75" customHeight="1">
      <c r="A2131" s="5"/>
      <c r="B2131" s="5"/>
      <c r="C2131" s="18">
        <v>2128</v>
      </c>
      <c r="D2131" s="19" t="s">
        <v>721</v>
      </c>
      <c r="E2131" s="86" t="s">
        <v>722</v>
      </c>
      <c r="F2131" s="86" t="s">
        <v>722</v>
      </c>
      <c r="G2131" s="24" t="str">
        <f t="shared" si="32"/>
        <v>Do</v>
      </c>
      <c r="H2131" s="21" t="s">
        <v>2227</v>
      </c>
      <c r="I2131" s="149">
        <v>1.2</v>
      </c>
      <c r="J2131" s="11"/>
      <c r="K2131" s="126">
        <v>20</v>
      </c>
      <c r="L2131"/>
      <c r="M2131"/>
      <c r="N2131"/>
      <c r="O2131"/>
      <c r="P2131"/>
      <c r="Q2131"/>
      <c r="R2131"/>
      <c r="S2131"/>
      <c r="T2131"/>
      <c r="U2131"/>
      <c r="V2131"/>
      <c r="W2131"/>
      <c r="X2131"/>
      <c r="Y2131"/>
      <c r="Z2131"/>
      <c r="AA2131"/>
      <c r="AB2131"/>
      <c r="AC2131"/>
      <c r="AD2131"/>
    </row>
    <row r="2132" spans="1:30" s="10" customFormat="1" ht="18.75" customHeight="1">
      <c r="A2132" s="5"/>
      <c r="B2132" s="5"/>
      <c r="C2132" s="18">
        <v>2129</v>
      </c>
      <c r="D2132" s="19" t="s">
        <v>721</v>
      </c>
      <c r="E2132" s="86" t="s">
        <v>722</v>
      </c>
      <c r="F2132" s="86" t="s">
        <v>722</v>
      </c>
      <c r="G2132" s="24" t="str">
        <f t="shared" si="32"/>
        <v>Do</v>
      </c>
      <c r="H2132" s="21" t="s">
        <v>2228</v>
      </c>
      <c r="I2132" s="132">
        <v>5.65</v>
      </c>
      <c r="J2132" s="11"/>
      <c r="K2132" s="126">
        <v>35</v>
      </c>
      <c r="L2132"/>
      <c r="M2132"/>
      <c r="N2132"/>
      <c r="O2132"/>
      <c r="P2132"/>
      <c r="Q2132"/>
      <c r="R2132"/>
      <c r="S2132"/>
      <c r="T2132"/>
      <c r="U2132"/>
      <c r="V2132"/>
      <c r="W2132"/>
      <c r="X2132"/>
      <c r="Y2132"/>
      <c r="Z2132"/>
      <c r="AA2132"/>
      <c r="AB2132"/>
      <c r="AC2132"/>
      <c r="AD2132"/>
    </row>
    <row r="2133" spans="1:30" s="10" customFormat="1" ht="18.75" customHeight="1">
      <c r="A2133" s="5"/>
      <c r="B2133" s="5"/>
      <c r="C2133" s="18">
        <v>2130</v>
      </c>
      <c r="D2133" s="19" t="s">
        <v>721</v>
      </c>
      <c r="E2133" s="86" t="s">
        <v>722</v>
      </c>
      <c r="F2133" s="86" t="s">
        <v>722</v>
      </c>
      <c r="G2133" s="24" t="str">
        <f t="shared" si="32"/>
        <v>Do</v>
      </c>
      <c r="H2133" s="21" t="s">
        <v>2229</v>
      </c>
      <c r="I2133" s="132">
        <v>8.6999999999999993</v>
      </c>
      <c r="J2133" s="11"/>
      <c r="K2133" s="126">
        <v>80</v>
      </c>
      <c r="L2133"/>
      <c r="M2133"/>
      <c r="N2133"/>
      <c r="O2133"/>
      <c r="P2133"/>
      <c r="Q2133"/>
      <c r="R2133"/>
      <c r="S2133"/>
      <c r="T2133"/>
      <c r="U2133"/>
      <c r="V2133"/>
      <c r="W2133"/>
      <c r="X2133"/>
      <c r="Y2133"/>
      <c r="Z2133"/>
      <c r="AA2133"/>
      <c r="AB2133"/>
      <c r="AC2133"/>
      <c r="AD2133"/>
    </row>
    <row r="2134" spans="1:30" s="10" customFormat="1" ht="30" customHeight="1">
      <c r="A2134" s="5"/>
      <c r="B2134" s="5"/>
      <c r="C2134" s="18">
        <v>2131</v>
      </c>
      <c r="D2134" s="19" t="s">
        <v>1278</v>
      </c>
      <c r="E2134" s="102" t="s">
        <v>1279</v>
      </c>
      <c r="F2134" s="102" t="s">
        <v>1279</v>
      </c>
      <c r="G2134" s="24" t="str">
        <f t="shared" si="32"/>
        <v>Kokrajhar  Rural Rd Dvn</v>
      </c>
      <c r="H2134" s="119" t="s">
        <v>2230</v>
      </c>
      <c r="I2134" s="132">
        <v>8.9</v>
      </c>
      <c r="J2134" s="11"/>
      <c r="K2134" s="136">
        <v>72.384</v>
      </c>
      <c r="L2134"/>
      <c r="M2134"/>
      <c r="N2134"/>
      <c r="O2134"/>
      <c r="P2134"/>
      <c r="Q2134"/>
      <c r="R2134"/>
      <c r="S2134"/>
      <c r="T2134"/>
      <c r="U2134"/>
      <c r="V2134"/>
      <c r="W2134"/>
      <c r="X2134"/>
      <c r="Y2134"/>
      <c r="Z2134"/>
      <c r="AA2134"/>
      <c r="AB2134"/>
      <c r="AC2134"/>
      <c r="AD2134"/>
    </row>
    <row r="2135" spans="1:30" s="10" customFormat="1" ht="30" customHeight="1">
      <c r="A2135" s="5"/>
      <c r="B2135" s="5"/>
      <c r="C2135" s="18">
        <v>2132</v>
      </c>
      <c r="D2135" s="19" t="s">
        <v>1278</v>
      </c>
      <c r="E2135" s="102" t="s">
        <v>1279</v>
      </c>
      <c r="F2135" s="102" t="s">
        <v>1279</v>
      </c>
      <c r="G2135" s="24" t="str">
        <f t="shared" si="32"/>
        <v>Do</v>
      </c>
      <c r="H2135" s="119" t="s">
        <v>2231</v>
      </c>
      <c r="I2135" s="132">
        <v>10</v>
      </c>
      <c r="J2135" s="11"/>
      <c r="K2135" s="136">
        <v>88.382999999999996</v>
      </c>
      <c r="L2135"/>
      <c r="M2135"/>
      <c r="N2135"/>
      <c r="O2135"/>
      <c r="P2135"/>
      <c r="Q2135"/>
      <c r="R2135"/>
      <c r="S2135"/>
      <c r="T2135"/>
      <c r="U2135"/>
      <c r="V2135"/>
      <c r="W2135"/>
      <c r="X2135"/>
      <c r="Y2135"/>
      <c r="Z2135"/>
      <c r="AA2135"/>
      <c r="AB2135"/>
      <c r="AC2135"/>
      <c r="AD2135"/>
    </row>
    <row r="2136" spans="1:30" s="10" customFormat="1" ht="30" customHeight="1">
      <c r="A2136" s="5"/>
      <c r="B2136" s="5"/>
      <c r="C2136" s="18">
        <v>2133</v>
      </c>
      <c r="D2136" s="19" t="s">
        <v>1278</v>
      </c>
      <c r="E2136" s="102" t="s">
        <v>1279</v>
      </c>
      <c r="F2136" s="102" t="s">
        <v>1279</v>
      </c>
      <c r="G2136" s="24" t="str">
        <f t="shared" si="32"/>
        <v>Do</v>
      </c>
      <c r="H2136" s="119" t="s">
        <v>2232</v>
      </c>
      <c r="I2136" s="132">
        <v>2.9</v>
      </c>
      <c r="J2136" s="11"/>
      <c r="K2136" s="136">
        <v>29.231000000000002</v>
      </c>
      <c r="L2136"/>
      <c r="M2136"/>
      <c r="N2136"/>
      <c r="O2136"/>
      <c r="P2136"/>
      <c r="Q2136"/>
      <c r="R2136"/>
      <c r="S2136"/>
      <c r="T2136"/>
      <c r="U2136"/>
      <c r="V2136"/>
      <c r="W2136"/>
      <c r="X2136"/>
      <c r="Y2136"/>
      <c r="Z2136"/>
      <c r="AA2136"/>
      <c r="AB2136"/>
      <c r="AC2136"/>
      <c r="AD2136"/>
    </row>
    <row r="2137" spans="1:30" s="10" customFormat="1" ht="30" customHeight="1">
      <c r="A2137" s="5"/>
      <c r="B2137" s="5"/>
      <c r="C2137" s="18">
        <v>2134</v>
      </c>
      <c r="D2137" s="19" t="s">
        <v>1278</v>
      </c>
      <c r="E2137" s="102" t="s">
        <v>1279</v>
      </c>
      <c r="F2137" s="102" t="s">
        <v>1279</v>
      </c>
      <c r="G2137" s="24"/>
      <c r="H2137" s="119" t="s">
        <v>1778</v>
      </c>
      <c r="I2137" s="132"/>
      <c r="J2137" s="11"/>
      <c r="K2137" s="136">
        <v>10</v>
      </c>
      <c r="L2137"/>
      <c r="M2137"/>
      <c r="N2137"/>
      <c r="O2137"/>
      <c r="P2137"/>
      <c r="Q2137"/>
      <c r="R2137"/>
      <c r="S2137"/>
      <c r="T2137"/>
      <c r="U2137"/>
      <c r="V2137"/>
      <c r="W2137"/>
      <c r="X2137"/>
      <c r="Y2137"/>
      <c r="Z2137"/>
      <c r="AA2137"/>
      <c r="AB2137"/>
      <c r="AC2137"/>
      <c r="AD2137"/>
    </row>
    <row r="2138" spans="1:30" s="10" customFormat="1" ht="30" customHeight="1">
      <c r="A2138" s="5"/>
      <c r="B2138" s="5"/>
      <c r="C2138" s="18">
        <v>2135</v>
      </c>
      <c r="D2138" s="19" t="s">
        <v>1278</v>
      </c>
      <c r="E2138" s="102" t="s">
        <v>1279</v>
      </c>
      <c r="F2138" s="102" t="s">
        <v>1279</v>
      </c>
      <c r="G2138" s="24" t="str">
        <f>IF(F2138=F2136,"Do",F2138)</f>
        <v>Do</v>
      </c>
      <c r="H2138" s="119" t="s">
        <v>2233</v>
      </c>
      <c r="I2138" s="132">
        <v>1.4</v>
      </c>
      <c r="J2138" s="11"/>
      <c r="K2138" s="136">
        <v>40</v>
      </c>
      <c r="L2138"/>
      <c r="M2138"/>
      <c r="N2138"/>
      <c r="O2138"/>
      <c r="P2138"/>
      <c r="Q2138"/>
      <c r="R2138"/>
      <c r="S2138"/>
      <c r="T2138"/>
      <c r="U2138"/>
      <c r="V2138"/>
      <c r="W2138"/>
      <c r="X2138"/>
      <c r="Y2138"/>
      <c r="Z2138"/>
      <c r="AA2138"/>
      <c r="AB2138"/>
      <c r="AC2138"/>
      <c r="AD2138"/>
    </row>
    <row r="2139" spans="1:30" s="10" customFormat="1" ht="30" customHeight="1">
      <c r="A2139" s="5"/>
      <c r="B2139" s="5"/>
      <c r="C2139" s="18">
        <v>2136</v>
      </c>
      <c r="D2139" s="19" t="s">
        <v>1278</v>
      </c>
      <c r="E2139" s="102" t="s">
        <v>1279</v>
      </c>
      <c r="F2139" s="102" t="s">
        <v>1279</v>
      </c>
      <c r="G2139" s="24" t="str">
        <f t="shared" si="32"/>
        <v>Do</v>
      </c>
      <c r="H2139" s="119" t="s">
        <v>2234</v>
      </c>
      <c r="I2139" s="132">
        <v>2</v>
      </c>
      <c r="J2139" s="11"/>
      <c r="K2139" s="136">
        <v>23.55</v>
      </c>
      <c r="L2139"/>
      <c r="M2139"/>
      <c r="N2139"/>
      <c r="O2139"/>
      <c r="P2139"/>
      <c r="Q2139"/>
      <c r="R2139"/>
      <c r="S2139"/>
      <c r="T2139"/>
      <c r="U2139"/>
      <c r="V2139"/>
      <c r="W2139"/>
      <c r="X2139"/>
      <c r="Y2139"/>
      <c r="Z2139"/>
      <c r="AA2139"/>
      <c r="AB2139"/>
      <c r="AC2139"/>
      <c r="AD2139"/>
    </row>
    <row r="2140" spans="1:30" s="10" customFormat="1" ht="30" customHeight="1">
      <c r="A2140" s="5"/>
      <c r="B2140" s="5"/>
      <c r="C2140" s="18">
        <v>2137</v>
      </c>
      <c r="D2140" s="19" t="s">
        <v>1278</v>
      </c>
      <c r="E2140" s="102" t="s">
        <v>1279</v>
      </c>
      <c r="F2140" s="102" t="s">
        <v>1279</v>
      </c>
      <c r="G2140" s="24" t="str">
        <f t="shared" si="32"/>
        <v>Do</v>
      </c>
      <c r="H2140" s="119" t="s">
        <v>2235</v>
      </c>
      <c r="I2140" s="132">
        <v>1</v>
      </c>
      <c r="J2140" s="11"/>
      <c r="K2140" s="136">
        <v>12.14</v>
      </c>
      <c r="L2140"/>
      <c r="M2140"/>
      <c r="N2140"/>
      <c r="O2140"/>
      <c r="P2140"/>
      <c r="Q2140"/>
      <c r="R2140"/>
      <c r="S2140"/>
      <c r="T2140"/>
      <c r="U2140"/>
      <c r="V2140"/>
      <c r="W2140"/>
      <c r="X2140"/>
      <c r="Y2140"/>
      <c r="Z2140"/>
      <c r="AA2140"/>
      <c r="AB2140"/>
      <c r="AC2140"/>
      <c r="AD2140"/>
    </row>
    <row r="2141" spans="1:30" s="10" customFormat="1" ht="30" customHeight="1">
      <c r="A2141" s="5"/>
      <c r="B2141" s="5"/>
      <c r="C2141" s="18">
        <v>2138</v>
      </c>
      <c r="D2141" s="19" t="s">
        <v>1278</v>
      </c>
      <c r="E2141" s="102" t="s">
        <v>1279</v>
      </c>
      <c r="F2141" s="102" t="s">
        <v>1279</v>
      </c>
      <c r="G2141" s="24" t="str">
        <f t="shared" si="32"/>
        <v>Do</v>
      </c>
      <c r="H2141" s="119" t="s">
        <v>2236</v>
      </c>
      <c r="I2141" s="132">
        <v>5</v>
      </c>
      <c r="J2141" s="11"/>
      <c r="K2141" s="136">
        <v>60.73</v>
      </c>
      <c r="L2141"/>
      <c r="M2141"/>
      <c r="N2141"/>
      <c r="O2141"/>
      <c r="P2141"/>
      <c r="Q2141"/>
      <c r="R2141"/>
      <c r="S2141"/>
      <c r="T2141"/>
      <c r="U2141"/>
      <c r="V2141"/>
      <c r="W2141"/>
      <c r="X2141"/>
      <c r="Y2141"/>
      <c r="Z2141"/>
      <c r="AA2141"/>
      <c r="AB2141"/>
      <c r="AC2141"/>
      <c r="AD2141"/>
    </row>
    <row r="2142" spans="1:30" s="10" customFormat="1" ht="30" customHeight="1">
      <c r="A2142" s="5"/>
      <c r="B2142" s="5"/>
      <c r="C2142" s="18">
        <v>2139</v>
      </c>
      <c r="D2142" s="19" t="s">
        <v>1278</v>
      </c>
      <c r="E2142" s="102" t="s">
        <v>1279</v>
      </c>
      <c r="F2142" s="102" t="s">
        <v>1279</v>
      </c>
      <c r="G2142" s="24" t="str">
        <f t="shared" si="32"/>
        <v>Do</v>
      </c>
      <c r="H2142" s="119" t="s">
        <v>2237</v>
      </c>
      <c r="I2142" s="132">
        <v>1.7</v>
      </c>
      <c r="J2142" s="11"/>
      <c r="K2142" s="136">
        <v>21.89</v>
      </c>
      <c r="L2142"/>
      <c r="M2142"/>
      <c r="N2142"/>
      <c r="O2142"/>
      <c r="P2142"/>
      <c r="Q2142"/>
      <c r="R2142"/>
      <c r="S2142"/>
      <c r="T2142"/>
      <c r="U2142"/>
      <c r="V2142"/>
      <c r="W2142"/>
      <c r="X2142"/>
      <c r="Y2142"/>
      <c r="Z2142"/>
      <c r="AA2142"/>
      <c r="AB2142"/>
      <c r="AC2142"/>
      <c r="AD2142"/>
    </row>
    <row r="2143" spans="1:30" s="10" customFormat="1" ht="30" customHeight="1">
      <c r="A2143" s="5"/>
      <c r="B2143" s="5"/>
      <c r="C2143" s="18">
        <v>2140</v>
      </c>
      <c r="D2143" s="19" t="s">
        <v>1278</v>
      </c>
      <c r="E2143" s="102" t="s">
        <v>1279</v>
      </c>
      <c r="F2143" s="102" t="s">
        <v>1279</v>
      </c>
      <c r="G2143" s="24" t="str">
        <f t="shared" si="32"/>
        <v>Do</v>
      </c>
      <c r="H2143" s="119" t="s">
        <v>2238</v>
      </c>
      <c r="I2143" s="132">
        <v>1</v>
      </c>
      <c r="J2143" s="11"/>
      <c r="K2143" s="136">
        <v>11.25</v>
      </c>
      <c r="L2143"/>
      <c r="M2143"/>
      <c r="N2143"/>
      <c r="O2143"/>
      <c r="P2143"/>
      <c r="Q2143"/>
      <c r="R2143"/>
      <c r="S2143"/>
      <c r="T2143"/>
      <c r="U2143"/>
      <c r="V2143"/>
      <c r="W2143"/>
      <c r="X2143"/>
      <c r="Y2143"/>
      <c r="Z2143"/>
      <c r="AA2143"/>
      <c r="AB2143"/>
      <c r="AC2143"/>
      <c r="AD2143"/>
    </row>
    <row r="2144" spans="1:30" s="10" customFormat="1" ht="30" customHeight="1">
      <c r="A2144" s="5"/>
      <c r="B2144" s="5"/>
      <c r="C2144" s="18">
        <v>2141</v>
      </c>
      <c r="D2144" s="19" t="s">
        <v>1278</v>
      </c>
      <c r="E2144" s="102" t="s">
        <v>1279</v>
      </c>
      <c r="F2144" s="102" t="s">
        <v>1279</v>
      </c>
      <c r="G2144" s="24" t="str">
        <f t="shared" si="32"/>
        <v>Do</v>
      </c>
      <c r="H2144" s="119" t="s">
        <v>2239</v>
      </c>
      <c r="I2144" s="132">
        <v>1.5</v>
      </c>
      <c r="J2144" s="11"/>
      <c r="K2144" s="136">
        <v>19.53</v>
      </c>
      <c r="L2144"/>
      <c r="M2144"/>
      <c r="N2144"/>
      <c r="O2144"/>
      <c r="P2144"/>
      <c r="Q2144"/>
      <c r="R2144"/>
      <c r="S2144"/>
      <c r="T2144"/>
      <c r="U2144"/>
      <c r="V2144"/>
      <c r="W2144"/>
      <c r="X2144"/>
      <c r="Y2144"/>
      <c r="Z2144"/>
      <c r="AA2144"/>
      <c r="AB2144"/>
      <c r="AC2144"/>
      <c r="AD2144"/>
    </row>
    <row r="2145" spans="1:30" s="10" customFormat="1" ht="30" customHeight="1">
      <c r="A2145" s="5"/>
      <c r="B2145" s="5"/>
      <c r="C2145" s="18">
        <v>2142</v>
      </c>
      <c r="D2145" s="19" t="s">
        <v>1278</v>
      </c>
      <c r="E2145" s="102" t="s">
        <v>1279</v>
      </c>
      <c r="F2145" s="102" t="s">
        <v>1279</v>
      </c>
      <c r="G2145" s="24"/>
      <c r="H2145" s="119" t="s">
        <v>1778</v>
      </c>
      <c r="I2145" s="132"/>
      <c r="J2145" s="11"/>
      <c r="K2145" s="136">
        <v>10.91</v>
      </c>
      <c r="L2145"/>
      <c r="M2145"/>
      <c r="N2145"/>
      <c r="O2145"/>
      <c r="P2145"/>
      <c r="Q2145"/>
      <c r="R2145"/>
      <c r="S2145"/>
      <c r="T2145"/>
      <c r="U2145"/>
      <c r="V2145"/>
      <c r="W2145"/>
      <c r="X2145"/>
      <c r="Y2145"/>
      <c r="Z2145"/>
      <c r="AA2145"/>
      <c r="AB2145"/>
      <c r="AC2145"/>
      <c r="AD2145"/>
    </row>
    <row r="2146" spans="1:30" s="10" customFormat="1" ht="30" customHeight="1">
      <c r="A2146" s="5"/>
      <c r="B2146" s="5"/>
      <c r="C2146" s="18">
        <v>2143</v>
      </c>
      <c r="D2146" s="19" t="s">
        <v>1278</v>
      </c>
      <c r="E2146" s="102" t="s">
        <v>1279</v>
      </c>
      <c r="F2146" s="102" t="s">
        <v>1279</v>
      </c>
      <c r="G2146" s="24" t="str">
        <f>IF(F2146=F2144,"Do",F2146)</f>
        <v>Do</v>
      </c>
      <c r="H2146" s="150" t="s">
        <v>2240</v>
      </c>
      <c r="I2146" s="132">
        <v>2</v>
      </c>
      <c r="J2146" s="11"/>
      <c r="K2146" s="136">
        <v>20.55</v>
      </c>
      <c r="L2146"/>
      <c r="M2146"/>
      <c r="N2146"/>
      <c r="O2146"/>
      <c r="P2146"/>
      <c r="Q2146"/>
      <c r="R2146"/>
      <c r="S2146"/>
      <c r="T2146"/>
      <c r="U2146"/>
      <c r="V2146"/>
      <c r="W2146"/>
      <c r="X2146"/>
      <c r="Y2146"/>
      <c r="Z2146"/>
      <c r="AA2146"/>
      <c r="AB2146"/>
      <c r="AC2146"/>
      <c r="AD2146"/>
    </row>
    <row r="2147" spans="1:30" s="10" customFormat="1" ht="30" customHeight="1">
      <c r="A2147" s="5"/>
      <c r="B2147" s="5"/>
      <c r="C2147" s="18">
        <v>2144</v>
      </c>
      <c r="D2147" s="19" t="s">
        <v>1278</v>
      </c>
      <c r="E2147" s="102" t="s">
        <v>1279</v>
      </c>
      <c r="F2147" s="102" t="s">
        <v>1279</v>
      </c>
      <c r="G2147" s="24" t="str">
        <f t="shared" si="32"/>
        <v>Do</v>
      </c>
      <c r="H2147" s="119" t="s">
        <v>2241</v>
      </c>
      <c r="I2147" s="132">
        <v>1.3</v>
      </c>
      <c r="J2147" s="11"/>
      <c r="K2147" s="136">
        <v>19.22</v>
      </c>
      <c r="L2147"/>
      <c r="M2147"/>
      <c r="N2147"/>
      <c r="O2147"/>
      <c r="P2147"/>
      <c r="Q2147"/>
      <c r="R2147"/>
      <c r="S2147"/>
      <c r="T2147"/>
      <c r="U2147"/>
      <c r="V2147"/>
      <c r="W2147"/>
      <c r="X2147"/>
      <c r="Y2147"/>
      <c r="Z2147"/>
      <c r="AA2147"/>
      <c r="AB2147"/>
      <c r="AC2147"/>
      <c r="AD2147"/>
    </row>
    <row r="2148" spans="1:30" s="10" customFormat="1" ht="30" customHeight="1">
      <c r="A2148" s="5"/>
      <c r="B2148" s="5"/>
      <c r="C2148" s="18">
        <v>2145</v>
      </c>
      <c r="D2148" s="19" t="s">
        <v>1278</v>
      </c>
      <c r="E2148" s="102" t="s">
        <v>1279</v>
      </c>
      <c r="F2148" s="102" t="s">
        <v>1279</v>
      </c>
      <c r="G2148" s="24" t="str">
        <f t="shared" si="32"/>
        <v>Do</v>
      </c>
      <c r="H2148" s="119" t="s">
        <v>2242</v>
      </c>
      <c r="I2148" s="132">
        <v>5.3</v>
      </c>
      <c r="J2148" s="11"/>
      <c r="K2148" s="136">
        <v>68.400000000000006</v>
      </c>
      <c r="L2148"/>
      <c r="M2148"/>
      <c r="N2148"/>
      <c r="O2148"/>
      <c r="P2148"/>
      <c r="Q2148"/>
      <c r="R2148"/>
      <c r="S2148"/>
      <c r="T2148"/>
      <c r="U2148"/>
      <c r="V2148"/>
      <c r="W2148"/>
      <c r="X2148"/>
      <c r="Y2148"/>
      <c r="Z2148"/>
      <c r="AA2148"/>
      <c r="AB2148"/>
      <c r="AC2148"/>
      <c r="AD2148"/>
    </row>
    <row r="2149" spans="1:30" s="10" customFormat="1" ht="30" customHeight="1">
      <c r="A2149" s="5"/>
      <c r="B2149" s="5"/>
      <c r="C2149" s="18">
        <v>2146</v>
      </c>
      <c r="D2149" s="19" t="s">
        <v>1278</v>
      </c>
      <c r="E2149" s="102" t="s">
        <v>1279</v>
      </c>
      <c r="F2149" s="102" t="s">
        <v>1279</v>
      </c>
      <c r="G2149" s="24" t="str">
        <f t="shared" si="32"/>
        <v>Do</v>
      </c>
      <c r="H2149" s="119" t="s">
        <v>2243</v>
      </c>
      <c r="I2149" s="132">
        <v>1.1000000000000001</v>
      </c>
      <c r="J2149" s="11"/>
      <c r="K2149" s="136">
        <v>11.83</v>
      </c>
      <c r="L2149"/>
      <c r="M2149"/>
      <c r="N2149"/>
      <c r="O2149"/>
      <c r="P2149"/>
      <c r="Q2149"/>
      <c r="R2149"/>
      <c r="S2149"/>
      <c r="T2149"/>
      <c r="U2149"/>
      <c r="V2149"/>
      <c r="W2149"/>
      <c r="X2149"/>
      <c r="Y2149"/>
      <c r="Z2149"/>
      <c r="AA2149"/>
      <c r="AB2149"/>
      <c r="AC2149"/>
      <c r="AD2149"/>
    </row>
    <row r="2150" spans="1:30" s="10" customFormat="1" ht="30" customHeight="1">
      <c r="A2150" s="5"/>
      <c r="B2150" s="5"/>
      <c r="C2150" s="18">
        <v>2147</v>
      </c>
      <c r="D2150" s="19" t="s">
        <v>1278</v>
      </c>
      <c r="E2150" s="102" t="s">
        <v>1279</v>
      </c>
      <c r="F2150" s="102" t="s">
        <v>1279</v>
      </c>
      <c r="G2150" s="24"/>
      <c r="H2150" s="119" t="s">
        <v>1778</v>
      </c>
      <c r="I2150" s="132"/>
      <c r="J2150" s="11"/>
      <c r="K2150" s="136">
        <v>10</v>
      </c>
      <c r="L2150"/>
      <c r="M2150"/>
      <c r="N2150"/>
      <c r="O2150"/>
      <c r="P2150"/>
      <c r="Q2150"/>
      <c r="R2150"/>
      <c r="S2150"/>
      <c r="T2150"/>
      <c r="U2150"/>
      <c r="V2150"/>
      <c r="W2150"/>
      <c r="X2150"/>
      <c r="Y2150"/>
      <c r="Z2150"/>
      <c r="AA2150"/>
      <c r="AB2150"/>
      <c r="AC2150"/>
      <c r="AD2150"/>
    </row>
    <row r="2151" spans="1:30" s="10" customFormat="1" ht="30" customHeight="1">
      <c r="A2151" s="5"/>
      <c r="B2151" s="5"/>
      <c r="C2151" s="18">
        <v>2148</v>
      </c>
      <c r="D2151" s="19" t="s">
        <v>376</v>
      </c>
      <c r="E2151" s="20" t="s">
        <v>377</v>
      </c>
      <c r="F2151" s="20" t="s">
        <v>377</v>
      </c>
      <c r="G2151" s="24" t="str">
        <f>IF(F2151=F2149,"Do",F2151)</f>
        <v>Lakhimpur Rural Rd Divn</v>
      </c>
      <c r="H2151" s="151" t="s">
        <v>2244</v>
      </c>
      <c r="I2151" s="153">
        <v>0.5</v>
      </c>
      <c r="J2151" s="11"/>
      <c r="K2151" s="152">
        <v>5.2919</v>
      </c>
      <c r="L2151"/>
      <c r="M2151"/>
      <c r="N2151"/>
      <c r="O2151"/>
      <c r="P2151"/>
      <c r="Q2151"/>
      <c r="R2151"/>
      <c r="S2151"/>
      <c r="T2151"/>
      <c r="U2151"/>
      <c r="V2151"/>
      <c r="W2151"/>
      <c r="X2151"/>
      <c r="Y2151"/>
      <c r="Z2151"/>
      <c r="AA2151"/>
      <c r="AB2151"/>
      <c r="AC2151"/>
      <c r="AD2151"/>
    </row>
    <row r="2152" spans="1:30" s="10" customFormat="1" ht="30" customHeight="1">
      <c r="A2152" s="5"/>
      <c r="B2152" s="5"/>
      <c r="C2152" s="18">
        <v>2149</v>
      </c>
      <c r="D2152" s="19" t="s">
        <v>376</v>
      </c>
      <c r="E2152" s="20" t="s">
        <v>377</v>
      </c>
      <c r="F2152" s="20" t="s">
        <v>377</v>
      </c>
      <c r="G2152" s="24" t="str">
        <f t="shared" si="32"/>
        <v>Do</v>
      </c>
      <c r="H2152" s="155" t="s">
        <v>2245</v>
      </c>
      <c r="I2152" s="156">
        <v>2.52</v>
      </c>
      <c r="J2152" s="11"/>
      <c r="K2152" s="152">
        <v>19.66009</v>
      </c>
      <c r="L2152"/>
      <c r="M2152"/>
      <c r="N2152"/>
      <c r="O2152"/>
      <c r="P2152"/>
      <c r="Q2152"/>
      <c r="R2152"/>
      <c r="S2152"/>
      <c r="T2152"/>
      <c r="U2152"/>
      <c r="V2152"/>
      <c r="W2152"/>
      <c r="X2152"/>
      <c r="Y2152"/>
      <c r="Z2152"/>
      <c r="AA2152"/>
      <c r="AB2152"/>
      <c r="AC2152"/>
      <c r="AD2152"/>
    </row>
    <row r="2153" spans="1:30" s="10" customFormat="1" ht="30" customHeight="1">
      <c r="A2153" s="5"/>
      <c r="B2153" s="5"/>
      <c r="C2153" s="18">
        <v>2150</v>
      </c>
      <c r="D2153" s="19" t="s">
        <v>376</v>
      </c>
      <c r="E2153" s="20" t="s">
        <v>377</v>
      </c>
      <c r="F2153" s="20" t="s">
        <v>377</v>
      </c>
      <c r="G2153" s="24" t="str">
        <f t="shared" si="32"/>
        <v>Do</v>
      </c>
      <c r="H2153" s="151" t="s">
        <v>2246</v>
      </c>
      <c r="I2153" s="158">
        <v>5.2</v>
      </c>
      <c r="J2153" s="11"/>
      <c r="K2153" s="157">
        <v>24.337510000000002</v>
      </c>
      <c r="L2153"/>
      <c r="M2153"/>
      <c r="N2153"/>
      <c r="O2153"/>
      <c r="P2153"/>
      <c r="Q2153"/>
      <c r="R2153"/>
      <c r="S2153"/>
      <c r="T2153"/>
      <c r="U2153"/>
      <c r="V2153"/>
      <c r="W2153"/>
      <c r="X2153"/>
      <c r="Y2153"/>
      <c r="Z2153"/>
      <c r="AA2153"/>
      <c r="AB2153"/>
      <c r="AC2153"/>
      <c r="AD2153"/>
    </row>
    <row r="2154" spans="1:30" s="10" customFormat="1" ht="30" customHeight="1">
      <c r="A2154" s="5"/>
      <c r="B2154" s="5"/>
      <c r="C2154" s="18">
        <v>2151</v>
      </c>
      <c r="D2154" s="19" t="s">
        <v>376</v>
      </c>
      <c r="E2154" s="20" t="s">
        <v>377</v>
      </c>
      <c r="F2154" s="20" t="s">
        <v>377</v>
      </c>
      <c r="G2154" s="24" t="str">
        <f t="shared" si="32"/>
        <v>Do</v>
      </c>
      <c r="H2154" s="151" t="s">
        <v>2246</v>
      </c>
      <c r="I2154" s="158">
        <v>5.8</v>
      </c>
      <c r="J2154" s="11"/>
      <c r="K2154" s="157">
        <v>21.542470000000002</v>
      </c>
      <c r="L2154"/>
      <c r="M2154"/>
      <c r="N2154"/>
      <c r="O2154"/>
      <c r="P2154"/>
      <c r="Q2154"/>
      <c r="R2154"/>
      <c r="S2154"/>
      <c r="T2154"/>
      <c r="U2154"/>
      <c r="V2154"/>
      <c r="W2154"/>
      <c r="X2154"/>
      <c r="Y2154"/>
      <c r="Z2154"/>
      <c r="AA2154"/>
      <c r="AB2154"/>
      <c r="AC2154"/>
      <c r="AD2154"/>
    </row>
    <row r="2155" spans="1:30" s="10" customFormat="1" ht="30" customHeight="1">
      <c r="A2155" s="5"/>
      <c r="B2155" s="5"/>
      <c r="C2155" s="18">
        <v>2152</v>
      </c>
      <c r="D2155" s="19" t="s">
        <v>376</v>
      </c>
      <c r="E2155" s="20" t="s">
        <v>377</v>
      </c>
      <c r="F2155" s="20" t="s">
        <v>377</v>
      </c>
      <c r="G2155" s="24" t="str">
        <f t="shared" si="32"/>
        <v>Do</v>
      </c>
      <c r="H2155" s="151" t="s">
        <v>2247</v>
      </c>
      <c r="I2155" s="154">
        <v>1</v>
      </c>
      <c r="J2155" s="11"/>
      <c r="K2155" s="152">
        <v>5.6521699999999999</v>
      </c>
      <c r="L2155"/>
      <c r="M2155"/>
      <c r="N2155"/>
      <c r="O2155"/>
      <c r="P2155"/>
      <c r="Q2155"/>
      <c r="R2155"/>
      <c r="S2155"/>
      <c r="T2155"/>
      <c r="U2155"/>
      <c r="V2155"/>
      <c r="W2155"/>
      <c r="X2155"/>
      <c r="Y2155"/>
      <c r="Z2155"/>
      <c r="AA2155"/>
      <c r="AB2155"/>
      <c r="AC2155"/>
      <c r="AD2155"/>
    </row>
    <row r="2156" spans="1:30" s="10" customFormat="1" ht="30" customHeight="1">
      <c r="A2156" s="5"/>
      <c r="B2156" s="5"/>
      <c r="C2156" s="18">
        <v>2153</v>
      </c>
      <c r="D2156" s="19" t="s">
        <v>376</v>
      </c>
      <c r="E2156" s="20" t="s">
        <v>377</v>
      </c>
      <c r="F2156" s="20" t="s">
        <v>377</v>
      </c>
      <c r="G2156" s="24" t="str">
        <f t="shared" si="32"/>
        <v>Do</v>
      </c>
      <c r="H2156" s="151" t="s">
        <v>2248</v>
      </c>
      <c r="I2156" s="154">
        <v>4.7</v>
      </c>
      <c r="J2156" s="11"/>
      <c r="K2156" s="152">
        <v>5.91059</v>
      </c>
      <c r="L2156"/>
      <c r="M2156"/>
      <c r="N2156"/>
      <c r="O2156"/>
      <c r="P2156"/>
      <c r="Q2156"/>
      <c r="R2156"/>
      <c r="S2156"/>
      <c r="T2156"/>
      <c r="U2156"/>
      <c r="V2156"/>
      <c r="W2156"/>
      <c r="X2156"/>
      <c r="Y2156"/>
      <c r="Z2156"/>
      <c r="AA2156"/>
      <c r="AB2156"/>
      <c r="AC2156"/>
      <c r="AD2156"/>
    </row>
    <row r="2157" spans="1:30" s="10" customFormat="1" ht="30" customHeight="1">
      <c r="A2157" s="5"/>
      <c r="B2157" s="5"/>
      <c r="C2157" s="18">
        <v>2154</v>
      </c>
      <c r="D2157" s="19" t="s">
        <v>376</v>
      </c>
      <c r="E2157" s="20" t="s">
        <v>377</v>
      </c>
      <c r="F2157" s="20" t="s">
        <v>377</v>
      </c>
      <c r="G2157" s="24" t="str">
        <f t="shared" ref="G2157:G2224" si="33">IF(F2157=F2156,"Do",F2157)</f>
        <v>Do</v>
      </c>
      <c r="H2157" s="155" t="s">
        <v>2249</v>
      </c>
      <c r="I2157" s="156">
        <v>8.8000000000000007</v>
      </c>
      <c r="J2157" s="11"/>
      <c r="K2157" s="152">
        <v>14.06245</v>
      </c>
      <c r="L2157"/>
      <c r="M2157"/>
      <c r="N2157"/>
      <c r="O2157"/>
      <c r="P2157"/>
      <c r="Q2157"/>
      <c r="R2157"/>
      <c r="S2157"/>
      <c r="T2157"/>
      <c r="U2157"/>
      <c r="V2157"/>
      <c r="W2157"/>
      <c r="X2157"/>
      <c r="Y2157"/>
      <c r="Z2157"/>
      <c r="AA2157"/>
      <c r="AB2157"/>
      <c r="AC2157"/>
      <c r="AD2157"/>
    </row>
    <row r="2158" spans="1:30" s="10" customFormat="1" ht="30" customHeight="1">
      <c r="A2158" s="5"/>
      <c r="B2158" s="5"/>
      <c r="C2158" s="18">
        <v>2155</v>
      </c>
      <c r="D2158" s="19" t="s">
        <v>376</v>
      </c>
      <c r="E2158" s="20" t="s">
        <v>377</v>
      </c>
      <c r="F2158" s="20" t="s">
        <v>377</v>
      </c>
      <c r="G2158" s="24" t="str">
        <f t="shared" si="33"/>
        <v>Do</v>
      </c>
      <c r="H2158" s="155" t="s">
        <v>2250</v>
      </c>
      <c r="I2158" s="156">
        <v>1.1000000000000001</v>
      </c>
      <c r="J2158" s="11"/>
      <c r="K2158" s="152">
        <v>11.780060000000001</v>
      </c>
      <c r="L2158"/>
      <c r="M2158"/>
      <c r="N2158"/>
      <c r="O2158"/>
      <c r="P2158"/>
      <c r="Q2158"/>
      <c r="R2158"/>
      <c r="S2158"/>
      <c r="T2158"/>
      <c r="U2158"/>
      <c r="V2158"/>
      <c r="W2158"/>
      <c r="X2158"/>
      <c r="Y2158"/>
      <c r="Z2158"/>
      <c r="AA2158"/>
      <c r="AB2158"/>
      <c r="AC2158"/>
      <c r="AD2158"/>
    </row>
    <row r="2159" spans="1:30" s="10" customFormat="1" ht="30" customHeight="1">
      <c r="A2159" s="5"/>
      <c r="B2159" s="5"/>
      <c r="C2159" s="18">
        <v>2156</v>
      </c>
      <c r="D2159" s="19" t="s">
        <v>376</v>
      </c>
      <c r="E2159" s="20" t="s">
        <v>377</v>
      </c>
      <c r="F2159" s="20" t="s">
        <v>377</v>
      </c>
      <c r="G2159" s="24" t="str">
        <f t="shared" si="33"/>
        <v>Do</v>
      </c>
      <c r="H2159" s="151" t="s">
        <v>2251</v>
      </c>
      <c r="I2159" s="156">
        <v>8.4700000000000006</v>
      </c>
      <c r="J2159" s="11"/>
      <c r="K2159" s="152">
        <v>48.918089999999999</v>
      </c>
      <c r="L2159"/>
      <c r="M2159"/>
      <c r="N2159"/>
      <c r="O2159"/>
      <c r="P2159"/>
      <c r="Q2159"/>
      <c r="R2159"/>
      <c r="S2159"/>
      <c r="T2159"/>
      <c r="U2159"/>
      <c r="V2159"/>
      <c r="W2159"/>
      <c r="X2159"/>
      <c r="Y2159"/>
      <c r="Z2159"/>
      <c r="AA2159"/>
      <c r="AB2159"/>
      <c r="AC2159"/>
      <c r="AD2159"/>
    </row>
    <row r="2160" spans="1:30" s="10" customFormat="1" ht="30" customHeight="1">
      <c r="A2160" s="5"/>
      <c r="B2160" s="5"/>
      <c r="C2160" s="18">
        <v>2157</v>
      </c>
      <c r="D2160" s="19" t="s">
        <v>376</v>
      </c>
      <c r="E2160" s="20" t="s">
        <v>377</v>
      </c>
      <c r="F2160" s="20" t="s">
        <v>377</v>
      </c>
      <c r="G2160" s="24" t="str">
        <f t="shared" si="33"/>
        <v>Do</v>
      </c>
      <c r="H2160" s="151" t="s">
        <v>2252</v>
      </c>
      <c r="I2160" s="156">
        <v>5.34</v>
      </c>
      <c r="J2160" s="11"/>
      <c r="K2160" s="152">
        <v>8.4364000000000008</v>
      </c>
      <c r="L2160"/>
      <c r="M2160"/>
      <c r="N2160"/>
      <c r="O2160"/>
      <c r="P2160"/>
      <c r="Q2160"/>
      <c r="R2160"/>
      <c r="S2160"/>
      <c r="T2160"/>
      <c r="U2160"/>
      <c r="V2160"/>
      <c r="W2160"/>
      <c r="X2160"/>
      <c r="Y2160"/>
      <c r="Z2160"/>
      <c r="AA2160"/>
      <c r="AB2160"/>
      <c r="AC2160"/>
      <c r="AD2160"/>
    </row>
    <row r="2161" spans="1:30" s="10" customFormat="1" ht="30" customHeight="1">
      <c r="A2161" s="5"/>
      <c r="B2161" s="5"/>
      <c r="C2161" s="18">
        <v>2158</v>
      </c>
      <c r="D2161" s="19" t="s">
        <v>376</v>
      </c>
      <c r="E2161" s="20" t="s">
        <v>377</v>
      </c>
      <c r="F2161" s="20" t="s">
        <v>377</v>
      </c>
      <c r="G2161" s="24" t="str">
        <f t="shared" si="33"/>
        <v>Do</v>
      </c>
      <c r="H2161" s="151" t="s">
        <v>2253</v>
      </c>
      <c r="I2161" s="154">
        <v>1.1000000000000001</v>
      </c>
      <c r="J2161" s="11"/>
      <c r="K2161" s="152">
        <v>12.10324</v>
      </c>
      <c r="L2161"/>
      <c r="M2161"/>
      <c r="N2161"/>
      <c r="O2161"/>
      <c r="P2161"/>
      <c r="Q2161"/>
      <c r="R2161"/>
      <c r="S2161"/>
      <c r="T2161"/>
      <c r="U2161"/>
      <c r="V2161"/>
      <c r="W2161"/>
      <c r="X2161"/>
      <c r="Y2161"/>
      <c r="Z2161"/>
      <c r="AA2161"/>
      <c r="AB2161"/>
      <c r="AC2161"/>
      <c r="AD2161"/>
    </row>
    <row r="2162" spans="1:30" s="10" customFormat="1" ht="30" customHeight="1">
      <c r="A2162" s="5"/>
      <c r="B2162" s="5"/>
      <c r="C2162" s="18">
        <v>2159</v>
      </c>
      <c r="D2162" s="19" t="s">
        <v>376</v>
      </c>
      <c r="E2162" s="20" t="s">
        <v>377</v>
      </c>
      <c r="F2162" s="20" t="s">
        <v>377</v>
      </c>
      <c r="G2162" s="24" t="str">
        <f t="shared" si="33"/>
        <v>Do</v>
      </c>
      <c r="H2162" s="151" t="s">
        <v>2254</v>
      </c>
      <c r="I2162" s="160">
        <v>0.5</v>
      </c>
      <c r="J2162" s="11"/>
      <c r="K2162" s="159">
        <v>12.13522</v>
      </c>
      <c r="L2162"/>
      <c r="M2162"/>
      <c r="N2162"/>
      <c r="O2162"/>
      <c r="P2162"/>
      <c r="Q2162"/>
      <c r="R2162"/>
      <c r="S2162"/>
      <c r="T2162"/>
      <c r="U2162"/>
      <c r="V2162"/>
      <c r="W2162"/>
      <c r="X2162"/>
      <c r="Y2162"/>
      <c r="Z2162"/>
      <c r="AA2162"/>
      <c r="AB2162"/>
      <c r="AC2162"/>
      <c r="AD2162"/>
    </row>
    <row r="2163" spans="1:30" s="10" customFormat="1" ht="30" customHeight="1">
      <c r="A2163" s="5"/>
      <c r="B2163" s="5"/>
      <c r="C2163" s="18">
        <v>2160</v>
      </c>
      <c r="D2163" s="19" t="s">
        <v>376</v>
      </c>
      <c r="E2163" s="20" t="s">
        <v>377</v>
      </c>
      <c r="F2163" s="20" t="s">
        <v>377</v>
      </c>
      <c r="G2163" s="24"/>
      <c r="H2163" s="151" t="s">
        <v>1778</v>
      </c>
      <c r="I2163" s="160"/>
      <c r="J2163" s="11"/>
      <c r="K2163" s="159">
        <v>10.17</v>
      </c>
      <c r="L2163"/>
      <c r="M2163"/>
      <c r="N2163"/>
      <c r="O2163"/>
      <c r="P2163"/>
      <c r="Q2163"/>
      <c r="R2163"/>
      <c r="S2163"/>
      <c r="T2163"/>
      <c r="U2163"/>
      <c r="V2163"/>
      <c r="W2163"/>
      <c r="X2163"/>
      <c r="Y2163"/>
      <c r="Z2163"/>
      <c r="AA2163"/>
      <c r="AB2163"/>
      <c r="AC2163"/>
      <c r="AD2163"/>
    </row>
    <row r="2164" spans="1:30" s="10" customFormat="1" ht="30" customHeight="1">
      <c r="A2164" s="5"/>
      <c r="B2164" s="5"/>
      <c r="C2164" s="18">
        <v>2161</v>
      </c>
      <c r="D2164" s="19" t="s">
        <v>376</v>
      </c>
      <c r="E2164" s="20" t="s">
        <v>377</v>
      </c>
      <c r="F2164" s="20" t="s">
        <v>377</v>
      </c>
      <c r="G2164" s="24" t="str">
        <f>IF(F2164=F2162,"Do",F2164)</f>
        <v>Do</v>
      </c>
      <c r="H2164" s="32" t="s">
        <v>2255</v>
      </c>
      <c r="I2164" s="162">
        <v>0.3</v>
      </c>
      <c r="J2164" s="11"/>
      <c r="K2164" s="161">
        <v>29.74</v>
      </c>
      <c r="L2164"/>
      <c r="M2164"/>
      <c r="N2164"/>
      <c r="O2164"/>
      <c r="P2164"/>
      <c r="Q2164"/>
      <c r="R2164"/>
      <c r="S2164"/>
      <c r="T2164"/>
      <c r="U2164"/>
      <c r="V2164"/>
      <c r="W2164"/>
      <c r="X2164"/>
      <c r="Y2164"/>
      <c r="Z2164"/>
      <c r="AA2164"/>
      <c r="AB2164"/>
      <c r="AC2164"/>
      <c r="AD2164"/>
    </row>
    <row r="2165" spans="1:30" s="10" customFormat="1" ht="30" customHeight="1">
      <c r="A2165" s="5"/>
      <c r="B2165" s="5"/>
      <c r="C2165" s="18">
        <v>2162</v>
      </c>
      <c r="D2165" s="19" t="s">
        <v>376</v>
      </c>
      <c r="E2165" s="20" t="s">
        <v>377</v>
      </c>
      <c r="F2165" s="20" t="s">
        <v>377</v>
      </c>
      <c r="G2165" s="24" t="str">
        <f t="shared" si="33"/>
        <v>Do</v>
      </c>
      <c r="H2165" s="32" t="s">
        <v>2256</v>
      </c>
      <c r="I2165" s="22">
        <v>1.079</v>
      </c>
      <c r="J2165" s="11"/>
      <c r="K2165" s="147">
        <v>78.52</v>
      </c>
      <c r="L2165"/>
      <c r="M2165"/>
      <c r="N2165"/>
      <c r="O2165"/>
      <c r="P2165"/>
      <c r="Q2165"/>
      <c r="R2165"/>
      <c r="S2165"/>
      <c r="T2165"/>
      <c r="U2165"/>
      <c r="V2165"/>
      <c r="W2165"/>
      <c r="X2165"/>
      <c r="Y2165"/>
      <c r="Z2165"/>
      <c r="AA2165"/>
      <c r="AB2165"/>
      <c r="AC2165"/>
      <c r="AD2165"/>
    </row>
    <row r="2166" spans="1:30" s="10" customFormat="1" ht="30" customHeight="1">
      <c r="A2166" s="5"/>
      <c r="B2166" s="5"/>
      <c r="C2166" s="18">
        <v>2163</v>
      </c>
      <c r="D2166" s="19" t="s">
        <v>376</v>
      </c>
      <c r="E2166" s="20" t="s">
        <v>377</v>
      </c>
      <c r="F2166" s="20" t="s">
        <v>377</v>
      </c>
      <c r="G2166" s="24" t="str">
        <f t="shared" si="33"/>
        <v>Do</v>
      </c>
      <c r="H2166" s="35" t="s">
        <v>2257</v>
      </c>
      <c r="I2166" s="22">
        <v>0.314</v>
      </c>
      <c r="J2166" s="11"/>
      <c r="K2166" s="147">
        <v>19.190000000000001</v>
      </c>
      <c r="L2166"/>
      <c r="M2166"/>
      <c r="N2166"/>
      <c r="O2166"/>
      <c r="P2166"/>
      <c r="Q2166"/>
      <c r="R2166"/>
      <c r="S2166"/>
      <c r="T2166"/>
      <c r="U2166"/>
      <c r="V2166"/>
      <c r="W2166"/>
      <c r="X2166"/>
      <c r="Y2166"/>
      <c r="Z2166"/>
      <c r="AA2166"/>
      <c r="AB2166"/>
      <c r="AC2166"/>
      <c r="AD2166"/>
    </row>
    <row r="2167" spans="1:30" s="10" customFormat="1" ht="30" customHeight="1">
      <c r="A2167" s="5"/>
      <c r="B2167" s="5"/>
      <c r="C2167" s="18">
        <v>2164</v>
      </c>
      <c r="D2167" s="19" t="s">
        <v>376</v>
      </c>
      <c r="E2167" s="20" t="s">
        <v>377</v>
      </c>
      <c r="F2167" s="20" t="s">
        <v>377</v>
      </c>
      <c r="G2167" s="24" t="str">
        <f t="shared" si="33"/>
        <v>Do</v>
      </c>
      <c r="H2167" s="35" t="s">
        <v>2258</v>
      </c>
      <c r="I2167" s="22">
        <v>0.19</v>
      </c>
      <c r="J2167" s="11"/>
      <c r="K2167" s="147">
        <v>9.8000000000000007</v>
      </c>
      <c r="L2167"/>
      <c r="M2167"/>
      <c r="N2167"/>
      <c r="O2167"/>
      <c r="P2167"/>
      <c r="Q2167"/>
      <c r="R2167"/>
      <c r="S2167"/>
      <c r="T2167"/>
      <c r="U2167"/>
      <c r="V2167"/>
      <c r="W2167"/>
      <c r="X2167"/>
      <c r="Y2167"/>
      <c r="Z2167"/>
      <c r="AA2167"/>
      <c r="AB2167"/>
      <c r="AC2167"/>
      <c r="AD2167"/>
    </row>
    <row r="2168" spans="1:30" s="10" customFormat="1" ht="30" customHeight="1">
      <c r="A2168" s="5"/>
      <c r="B2168" s="5"/>
      <c r="C2168" s="18">
        <v>2165</v>
      </c>
      <c r="D2168" s="19" t="s">
        <v>376</v>
      </c>
      <c r="E2168" s="20" t="s">
        <v>377</v>
      </c>
      <c r="F2168" s="20" t="s">
        <v>377</v>
      </c>
      <c r="G2168" s="24" t="str">
        <f t="shared" si="33"/>
        <v>Do</v>
      </c>
      <c r="H2168" s="35" t="s">
        <v>2259</v>
      </c>
      <c r="I2168" s="22">
        <v>0.66700000000000004</v>
      </c>
      <c r="J2168" s="11"/>
      <c r="K2168" s="147">
        <v>32.43</v>
      </c>
      <c r="L2168"/>
      <c r="M2168"/>
      <c r="N2168"/>
      <c r="O2168"/>
      <c r="P2168"/>
      <c r="Q2168"/>
      <c r="R2168"/>
      <c r="S2168"/>
      <c r="T2168"/>
      <c r="U2168"/>
      <c r="V2168"/>
      <c r="W2168"/>
      <c r="X2168"/>
      <c r="Y2168"/>
      <c r="Z2168"/>
      <c r="AA2168"/>
      <c r="AB2168"/>
      <c r="AC2168"/>
      <c r="AD2168"/>
    </row>
    <row r="2169" spans="1:30" s="10" customFormat="1" ht="30" customHeight="1">
      <c r="A2169" s="5"/>
      <c r="B2169" s="5"/>
      <c r="C2169" s="18">
        <v>2166</v>
      </c>
      <c r="D2169" s="19" t="s">
        <v>376</v>
      </c>
      <c r="E2169" s="20" t="s">
        <v>377</v>
      </c>
      <c r="F2169" s="20" t="s">
        <v>377</v>
      </c>
      <c r="G2169" s="24" t="str">
        <f t="shared" si="33"/>
        <v>Do</v>
      </c>
      <c r="H2169" s="32" t="s">
        <v>2260</v>
      </c>
      <c r="I2169" s="162">
        <v>0.62</v>
      </c>
      <c r="J2169" s="11"/>
      <c r="K2169" s="161">
        <v>30.32</v>
      </c>
      <c r="L2169"/>
      <c r="M2169"/>
      <c r="N2169"/>
      <c r="O2169"/>
      <c r="P2169"/>
      <c r="Q2169"/>
      <c r="R2169"/>
      <c r="S2169"/>
      <c r="T2169"/>
      <c r="U2169"/>
      <c r="V2169"/>
      <c r="W2169"/>
      <c r="X2169"/>
      <c r="Y2169"/>
      <c r="Z2169"/>
      <c r="AA2169"/>
      <c r="AB2169"/>
      <c r="AC2169"/>
      <c r="AD2169"/>
    </row>
    <row r="2170" spans="1:30" s="10" customFormat="1" ht="30" customHeight="1">
      <c r="A2170" s="5"/>
      <c r="B2170" s="5"/>
      <c r="C2170" s="18">
        <v>2167</v>
      </c>
      <c r="D2170" s="19" t="s">
        <v>376</v>
      </c>
      <c r="E2170" s="20" t="s">
        <v>377</v>
      </c>
      <c r="F2170" s="20" t="s">
        <v>377</v>
      </c>
      <c r="G2170" s="24" t="str">
        <f t="shared" si="33"/>
        <v>Do</v>
      </c>
      <c r="H2170" s="32" t="s">
        <v>2261</v>
      </c>
      <c r="I2170" s="162">
        <v>3.3</v>
      </c>
      <c r="J2170" s="11"/>
      <c r="K2170" s="161">
        <v>51.904780000000002</v>
      </c>
      <c r="L2170"/>
      <c r="M2170"/>
      <c r="N2170"/>
      <c r="O2170"/>
      <c r="P2170"/>
      <c r="Q2170"/>
      <c r="R2170"/>
      <c r="S2170"/>
      <c r="T2170"/>
      <c r="U2170"/>
      <c r="V2170"/>
      <c r="W2170"/>
      <c r="X2170"/>
      <c r="Y2170"/>
      <c r="Z2170"/>
      <c r="AA2170"/>
      <c r="AB2170"/>
      <c r="AC2170"/>
      <c r="AD2170"/>
    </row>
    <row r="2171" spans="1:30" s="10" customFormat="1" ht="30" customHeight="1">
      <c r="A2171" s="5"/>
      <c r="B2171" s="5"/>
      <c r="C2171" s="18">
        <v>2168</v>
      </c>
      <c r="D2171" s="19" t="s">
        <v>376</v>
      </c>
      <c r="E2171" s="20" t="s">
        <v>377</v>
      </c>
      <c r="F2171" s="20" t="s">
        <v>377</v>
      </c>
      <c r="G2171" s="24" t="str">
        <f t="shared" si="33"/>
        <v>Do</v>
      </c>
      <c r="H2171" s="32" t="s">
        <v>2262</v>
      </c>
      <c r="I2171" s="162">
        <v>1</v>
      </c>
      <c r="J2171" s="11"/>
      <c r="K2171" s="161">
        <v>12.73062</v>
      </c>
      <c r="L2171"/>
      <c r="M2171"/>
      <c r="N2171"/>
      <c r="O2171"/>
      <c r="P2171"/>
      <c r="Q2171"/>
      <c r="R2171"/>
      <c r="S2171"/>
      <c r="T2171"/>
      <c r="U2171"/>
      <c r="V2171"/>
      <c r="W2171"/>
      <c r="X2171"/>
      <c r="Y2171"/>
      <c r="Z2171"/>
      <c r="AA2171"/>
      <c r="AB2171"/>
      <c r="AC2171"/>
      <c r="AD2171"/>
    </row>
    <row r="2172" spans="1:30" s="10" customFormat="1" ht="30" customHeight="1">
      <c r="A2172" s="5"/>
      <c r="B2172" s="5"/>
      <c r="C2172" s="18">
        <v>2169</v>
      </c>
      <c r="D2172" s="19" t="s">
        <v>376</v>
      </c>
      <c r="E2172" s="20" t="s">
        <v>377</v>
      </c>
      <c r="F2172" s="20" t="s">
        <v>377</v>
      </c>
      <c r="G2172" s="24" t="str">
        <f t="shared" si="33"/>
        <v>Do</v>
      </c>
      <c r="H2172" s="32" t="s">
        <v>2263</v>
      </c>
      <c r="I2172" s="162">
        <v>2.4</v>
      </c>
      <c r="J2172" s="11"/>
      <c r="K2172" s="161">
        <v>36.583170000000003</v>
      </c>
      <c r="L2172"/>
      <c r="M2172"/>
      <c r="N2172"/>
      <c r="O2172"/>
      <c r="P2172"/>
      <c r="Q2172"/>
      <c r="R2172"/>
      <c r="S2172"/>
      <c r="T2172"/>
      <c r="U2172"/>
      <c r="V2172"/>
      <c r="W2172"/>
      <c r="X2172"/>
      <c r="Y2172"/>
      <c r="Z2172"/>
      <c r="AA2172"/>
      <c r="AB2172"/>
      <c r="AC2172"/>
      <c r="AD2172"/>
    </row>
    <row r="2173" spans="1:30" s="10" customFormat="1" ht="30" customHeight="1">
      <c r="A2173" s="5"/>
      <c r="B2173" s="5"/>
      <c r="C2173" s="18">
        <v>2170</v>
      </c>
      <c r="D2173" s="19" t="s">
        <v>376</v>
      </c>
      <c r="E2173" s="20" t="s">
        <v>377</v>
      </c>
      <c r="F2173" s="20" t="s">
        <v>377</v>
      </c>
      <c r="G2173" s="24" t="str">
        <f t="shared" si="33"/>
        <v>Do</v>
      </c>
      <c r="H2173" s="32" t="s">
        <v>2264</v>
      </c>
      <c r="I2173" s="162">
        <v>5</v>
      </c>
      <c r="J2173" s="11"/>
      <c r="K2173" s="161">
        <v>75.359870000000001</v>
      </c>
      <c r="L2173"/>
      <c r="M2173"/>
      <c r="N2173"/>
      <c r="O2173"/>
      <c r="P2173"/>
      <c r="Q2173"/>
      <c r="R2173"/>
      <c r="S2173"/>
      <c r="T2173"/>
      <c r="U2173"/>
      <c r="V2173"/>
      <c r="W2173"/>
      <c r="X2173"/>
      <c r="Y2173"/>
      <c r="Z2173"/>
      <c r="AA2173"/>
      <c r="AB2173"/>
      <c r="AC2173"/>
      <c r="AD2173"/>
    </row>
    <row r="2174" spans="1:30" s="10" customFormat="1" ht="30" customHeight="1">
      <c r="A2174" s="5"/>
      <c r="B2174" s="5"/>
      <c r="C2174" s="18">
        <v>2171</v>
      </c>
      <c r="D2174" s="19" t="s">
        <v>376</v>
      </c>
      <c r="E2174" s="20" t="s">
        <v>377</v>
      </c>
      <c r="F2174" s="20" t="s">
        <v>377</v>
      </c>
      <c r="G2174" s="24" t="str">
        <f t="shared" si="33"/>
        <v>Do</v>
      </c>
      <c r="H2174" s="32" t="s">
        <v>2265</v>
      </c>
      <c r="I2174" s="162">
        <v>0.4</v>
      </c>
      <c r="J2174" s="11"/>
      <c r="K2174" s="161">
        <v>13.421559999999999</v>
      </c>
      <c r="L2174"/>
      <c r="M2174"/>
      <c r="N2174"/>
      <c r="O2174"/>
      <c r="P2174"/>
      <c r="Q2174"/>
      <c r="R2174"/>
      <c r="S2174"/>
      <c r="T2174"/>
      <c r="U2174"/>
      <c r="V2174"/>
      <c r="W2174"/>
      <c r="X2174"/>
      <c r="Y2174"/>
      <c r="Z2174"/>
      <c r="AA2174"/>
      <c r="AB2174"/>
      <c r="AC2174"/>
      <c r="AD2174"/>
    </row>
    <row r="2175" spans="1:30" s="10" customFormat="1" ht="30" customHeight="1">
      <c r="A2175" s="5"/>
      <c r="B2175" s="5"/>
      <c r="C2175" s="18">
        <v>2172</v>
      </c>
      <c r="D2175" s="19" t="s">
        <v>376</v>
      </c>
      <c r="E2175" s="20" t="s">
        <v>377</v>
      </c>
      <c r="F2175" s="20" t="s">
        <v>377</v>
      </c>
      <c r="G2175" s="24"/>
      <c r="H2175" s="118" t="s">
        <v>1778</v>
      </c>
      <c r="I2175" s="162"/>
      <c r="J2175" s="11"/>
      <c r="K2175" s="161">
        <v>10</v>
      </c>
      <c r="L2175"/>
      <c r="M2175"/>
      <c r="N2175"/>
      <c r="O2175"/>
      <c r="P2175"/>
      <c r="Q2175"/>
      <c r="R2175"/>
      <c r="S2175"/>
      <c r="T2175"/>
      <c r="U2175"/>
      <c r="V2175"/>
      <c r="W2175"/>
      <c r="X2175"/>
      <c r="Y2175"/>
      <c r="Z2175"/>
      <c r="AA2175"/>
      <c r="AB2175"/>
      <c r="AC2175"/>
      <c r="AD2175"/>
    </row>
    <row r="2176" spans="1:30" s="10" customFormat="1" ht="30" customHeight="1">
      <c r="A2176" s="5"/>
      <c r="B2176" s="5"/>
      <c r="C2176" s="18">
        <v>2173</v>
      </c>
      <c r="D2176" s="19" t="s">
        <v>376</v>
      </c>
      <c r="E2176" s="20" t="s">
        <v>381</v>
      </c>
      <c r="F2176" s="20" t="s">
        <v>381</v>
      </c>
      <c r="G2176" s="24" t="str">
        <f>IF(F2176=F2174,"Do",F2176)</f>
        <v>Lakhimpur State Rd Divn</v>
      </c>
      <c r="H2176" s="113" t="s">
        <v>2266</v>
      </c>
      <c r="I2176" s="117">
        <v>2.67</v>
      </c>
      <c r="J2176" s="11"/>
      <c r="K2176" s="116">
        <v>40.520000000000003</v>
      </c>
      <c r="L2176"/>
      <c r="M2176"/>
      <c r="N2176"/>
      <c r="O2176"/>
      <c r="P2176"/>
      <c r="Q2176"/>
      <c r="R2176"/>
      <c r="S2176"/>
      <c r="T2176"/>
      <c r="U2176"/>
      <c r="V2176"/>
      <c r="W2176"/>
      <c r="X2176"/>
      <c r="Y2176"/>
      <c r="Z2176"/>
      <c r="AA2176"/>
      <c r="AB2176"/>
      <c r="AC2176"/>
      <c r="AD2176"/>
    </row>
    <row r="2177" spans="1:30" s="10" customFormat="1" ht="30" customHeight="1">
      <c r="A2177" s="5"/>
      <c r="B2177" s="5"/>
      <c r="C2177" s="18">
        <v>2174</v>
      </c>
      <c r="D2177" s="19" t="s">
        <v>376</v>
      </c>
      <c r="E2177" s="20" t="s">
        <v>381</v>
      </c>
      <c r="F2177" s="20" t="s">
        <v>381</v>
      </c>
      <c r="G2177" s="24" t="str">
        <f t="shared" si="33"/>
        <v>Do</v>
      </c>
      <c r="H2177" s="113" t="s">
        <v>2267</v>
      </c>
      <c r="I2177" s="117">
        <v>4.05</v>
      </c>
      <c r="J2177" s="11"/>
      <c r="K2177" s="116">
        <v>74.12</v>
      </c>
      <c r="L2177"/>
      <c r="M2177"/>
      <c r="N2177"/>
      <c r="O2177"/>
      <c r="P2177"/>
      <c r="Q2177"/>
      <c r="R2177"/>
      <c r="S2177"/>
      <c r="T2177"/>
      <c r="U2177"/>
      <c r="V2177"/>
      <c r="W2177"/>
      <c r="X2177"/>
      <c r="Y2177"/>
      <c r="Z2177"/>
      <c r="AA2177"/>
      <c r="AB2177"/>
      <c r="AC2177"/>
      <c r="AD2177"/>
    </row>
    <row r="2178" spans="1:30" s="10" customFormat="1" ht="30" customHeight="1">
      <c r="A2178" s="5"/>
      <c r="B2178" s="5"/>
      <c r="C2178" s="18">
        <v>2175</v>
      </c>
      <c r="D2178" s="19" t="s">
        <v>376</v>
      </c>
      <c r="E2178" s="20" t="s">
        <v>381</v>
      </c>
      <c r="F2178" s="20" t="s">
        <v>381</v>
      </c>
      <c r="G2178" s="24" t="str">
        <f t="shared" si="33"/>
        <v>Do</v>
      </c>
      <c r="H2178" s="113" t="s">
        <v>2268</v>
      </c>
      <c r="I2178" s="117">
        <v>4.2</v>
      </c>
      <c r="J2178" s="11"/>
      <c r="K2178" s="116">
        <v>85.36</v>
      </c>
      <c r="L2178"/>
      <c r="M2178"/>
      <c r="N2178"/>
      <c r="O2178"/>
      <c r="P2178"/>
      <c r="Q2178"/>
      <c r="R2178"/>
      <c r="S2178"/>
      <c r="T2178"/>
      <c r="U2178"/>
      <c r="V2178"/>
      <c r="W2178"/>
      <c r="X2178"/>
      <c r="Y2178"/>
      <c r="Z2178"/>
      <c r="AA2178"/>
      <c r="AB2178"/>
      <c r="AC2178"/>
      <c r="AD2178"/>
    </row>
    <row r="2179" spans="1:30" s="10" customFormat="1" ht="30" customHeight="1">
      <c r="A2179" s="5"/>
      <c r="B2179" s="5"/>
      <c r="C2179" s="18">
        <v>2176</v>
      </c>
      <c r="D2179" s="19" t="s">
        <v>48</v>
      </c>
      <c r="E2179" s="69" t="s">
        <v>49</v>
      </c>
      <c r="F2179" s="69" t="s">
        <v>12</v>
      </c>
      <c r="G2179" s="24" t="str">
        <f t="shared" si="33"/>
        <v>Mangaldai State Rd Divn</v>
      </c>
      <c r="H2179" s="32" t="s">
        <v>2269</v>
      </c>
      <c r="I2179" s="117">
        <f>5.4-0.55</f>
        <v>4.8500000000000005</v>
      </c>
      <c r="J2179" s="11"/>
      <c r="K2179" s="116">
        <v>99.93</v>
      </c>
      <c r="L2179"/>
      <c r="M2179"/>
      <c r="N2179"/>
      <c r="O2179"/>
      <c r="P2179"/>
      <c r="Q2179"/>
      <c r="R2179"/>
      <c r="S2179"/>
      <c r="T2179"/>
      <c r="U2179"/>
      <c r="V2179"/>
      <c r="W2179"/>
      <c r="X2179"/>
      <c r="Y2179"/>
      <c r="Z2179"/>
      <c r="AA2179"/>
      <c r="AB2179"/>
      <c r="AC2179"/>
      <c r="AD2179"/>
    </row>
    <row r="2180" spans="1:30" s="10" customFormat="1" ht="45" customHeight="1">
      <c r="A2180" s="5"/>
      <c r="B2180" s="5"/>
      <c r="C2180" s="18">
        <v>2177</v>
      </c>
      <c r="D2180" s="19" t="s">
        <v>48</v>
      </c>
      <c r="E2180" s="69" t="s">
        <v>49</v>
      </c>
      <c r="F2180" s="69" t="s">
        <v>12</v>
      </c>
      <c r="G2180" s="24" t="str">
        <f t="shared" si="33"/>
        <v>Do</v>
      </c>
      <c r="H2180" s="32" t="s">
        <v>2270</v>
      </c>
      <c r="I2180" s="117">
        <v>4</v>
      </c>
      <c r="J2180" s="11"/>
      <c r="K2180" s="116">
        <v>47.24</v>
      </c>
      <c r="L2180"/>
      <c r="M2180"/>
      <c r="N2180"/>
      <c r="O2180"/>
      <c r="P2180"/>
      <c r="Q2180"/>
      <c r="R2180"/>
      <c r="S2180"/>
      <c r="T2180"/>
      <c r="U2180"/>
      <c r="V2180"/>
      <c r="W2180"/>
      <c r="X2180"/>
      <c r="Y2180"/>
      <c r="Z2180"/>
      <c r="AA2180"/>
      <c r="AB2180"/>
      <c r="AC2180"/>
      <c r="AD2180"/>
    </row>
    <row r="2181" spans="1:30" s="10" customFormat="1" ht="30" customHeight="1">
      <c r="A2181" s="5"/>
      <c r="B2181" s="5"/>
      <c r="C2181" s="18">
        <v>2178</v>
      </c>
      <c r="D2181" s="19" t="s">
        <v>48</v>
      </c>
      <c r="E2181" s="69" t="s">
        <v>49</v>
      </c>
      <c r="F2181" s="69" t="s">
        <v>12</v>
      </c>
      <c r="G2181" s="24" t="str">
        <f t="shared" si="33"/>
        <v>Do</v>
      </c>
      <c r="H2181" s="32" t="s">
        <v>2271</v>
      </c>
      <c r="I2181" s="117">
        <v>3.1</v>
      </c>
      <c r="J2181" s="11"/>
      <c r="K2181" s="116">
        <v>1.004</v>
      </c>
      <c r="L2181"/>
      <c r="M2181"/>
      <c r="N2181"/>
      <c r="O2181"/>
      <c r="P2181"/>
      <c r="Q2181"/>
      <c r="R2181"/>
      <c r="S2181"/>
      <c r="T2181"/>
      <c r="U2181"/>
      <c r="V2181"/>
      <c r="W2181"/>
      <c r="X2181"/>
      <c r="Y2181"/>
      <c r="Z2181"/>
      <c r="AA2181"/>
      <c r="AB2181"/>
      <c r="AC2181"/>
      <c r="AD2181"/>
    </row>
    <row r="2182" spans="1:30" s="10" customFormat="1" ht="30" customHeight="1">
      <c r="A2182" s="5"/>
      <c r="B2182" s="5"/>
      <c r="C2182" s="18">
        <v>2179</v>
      </c>
      <c r="D2182" s="19" t="s">
        <v>48</v>
      </c>
      <c r="E2182" s="24" t="s">
        <v>1011</v>
      </c>
      <c r="F2182" s="24" t="s">
        <v>2272</v>
      </c>
      <c r="G2182" s="24" t="str">
        <f t="shared" si="33"/>
        <v>Mangaldai RR Division.</v>
      </c>
      <c r="H2182" s="119" t="s">
        <v>2273</v>
      </c>
      <c r="I2182" s="132">
        <v>3.5</v>
      </c>
      <c r="J2182" s="11"/>
      <c r="K2182" s="136">
        <v>50.07</v>
      </c>
      <c r="L2182"/>
      <c r="M2182"/>
      <c r="N2182"/>
      <c r="O2182"/>
      <c r="P2182"/>
      <c r="Q2182"/>
      <c r="R2182"/>
      <c r="S2182"/>
      <c r="T2182"/>
      <c r="U2182"/>
      <c r="V2182"/>
      <c r="W2182"/>
      <c r="X2182"/>
      <c r="Y2182"/>
      <c r="Z2182"/>
      <c r="AA2182"/>
      <c r="AB2182"/>
      <c r="AC2182"/>
      <c r="AD2182"/>
    </row>
    <row r="2183" spans="1:30" s="10" customFormat="1" ht="30" customHeight="1">
      <c r="A2183" s="5"/>
      <c r="B2183" s="5"/>
      <c r="C2183" s="18">
        <v>2180</v>
      </c>
      <c r="D2183" s="19" t="s">
        <v>48</v>
      </c>
      <c r="E2183" s="24" t="s">
        <v>1011</v>
      </c>
      <c r="F2183" s="24" t="s">
        <v>2272</v>
      </c>
      <c r="G2183" s="24"/>
      <c r="H2183" s="119" t="s">
        <v>1778</v>
      </c>
      <c r="I2183" s="132"/>
      <c r="J2183" s="11"/>
      <c r="K2183" s="136">
        <v>1.76</v>
      </c>
      <c r="L2183"/>
      <c r="M2183"/>
      <c r="N2183"/>
      <c r="O2183"/>
      <c r="P2183"/>
      <c r="Q2183"/>
      <c r="R2183"/>
      <c r="S2183"/>
      <c r="T2183"/>
      <c r="U2183"/>
      <c r="V2183"/>
      <c r="W2183"/>
      <c r="X2183"/>
      <c r="Y2183"/>
      <c r="Z2183"/>
      <c r="AA2183"/>
      <c r="AB2183"/>
      <c r="AC2183"/>
      <c r="AD2183"/>
    </row>
    <row r="2184" spans="1:30" s="10" customFormat="1" ht="30" customHeight="1">
      <c r="A2184" s="5"/>
      <c r="B2184" s="5"/>
      <c r="C2184" s="18">
        <v>2181</v>
      </c>
      <c r="D2184" s="19" t="s">
        <v>48</v>
      </c>
      <c r="E2184" s="69" t="s">
        <v>49</v>
      </c>
      <c r="F2184" s="69" t="s">
        <v>12</v>
      </c>
      <c r="G2184" s="24" t="str">
        <f>IF(F2184=F2182,"Do",F2184)</f>
        <v>Mangaldai State Rd Divn</v>
      </c>
      <c r="H2184" s="118" t="s">
        <v>2274</v>
      </c>
      <c r="I2184" s="117">
        <v>0.1</v>
      </c>
      <c r="J2184" s="11"/>
      <c r="K2184" s="116">
        <v>9.94</v>
      </c>
      <c r="L2184"/>
      <c r="M2184"/>
      <c r="N2184"/>
      <c r="O2184"/>
      <c r="P2184"/>
      <c r="Q2184"/>
      <c r="R2184"/>
      <c r="S2184"/>
      <c r="T2184"/>
      <c r="U2184"/>
      <c r="V2184"/>
      <c r="W2184"/>
      <c r="X2184"/>
      <c r="Y2184"/>
      <c r="Z2184"/>
      <c r="AA2184"/>
      <c r="AB2184"/>
      <c r="AC2184"/>
      <c r="AD2184"/>
    </row>
    <row r="2185" spans="1:30" s="10" customFormat="1" ht="75" customHeight="1">
      <c r="A2185" s="5"/>
      <c r="B2185" s="5"/>
      <c r="C2185" s="18">
        <v>2182</v>
      </c>
      <c r="D2185" s="19" t="s">
        <v>14</v>
      </c>
      <c r="E2185" s="69" t="s">
        <v>2275</v>
      </c>
      <c r="F2185" s="69" t="s">
        <v>2275</v>
      </c>
      <c r="G2185" s="24" t="str">
        <f t="shared" si="33"/>
        <v>Udalguri RR Division</v>
      </c>
      <c r="H2185" s="32" t="s">
        <v>2276</v>
      </c>
      <c r="I2185" s="127">
        <v>3.6</v>
      </c>
      <c r="J2185" s="11"/>
      <c r="K2185" s="126">
        <v>41</v>
      </c>
      <c r="L2185"/>
      <c r="M2185"/>
      <c r="N2185"/>
      <c r="O2185"/>
      <c r="P2185"/>
      <c r="Q2185"/>
      <c r="R2185"/>
      <c r="S2185"/>
      <c r="T2185"/>
      <c r="U2185"/>
      <c r="V2185"/>
      <c r="W2185"/>
      <c r="X2185"/>
      <c r="Y2185"/>
      <c r="Z2185"/>
      <c r="AA2185"/>
      <c r="AB2185"/>
      <c r="AC2185"/>
      <c r="AD2185"/>
    </row>
    <row r="2186" spans="1:30" s="10" customFormat="1" ht="18.75" customHeight="1">
      <c r="A2186" s="5"/>
      <c r="B2186" s="5"/>
      <c r="C2186" s="18">
        <v>2183</v>
      </c>
      <c r="D2186" s="19" t="s">
        <v>14</v>
      </c>
      <c r="E2186" s="69" t="s">
        <v>2275</v>
      </c>
      <c r="F2186" s="69" t="s">
        <v>2275</v>
      </c>
      <c r="G2186" s="24" t="str">
        <f t="shared" si="33"/>
        <v>Do</v>
      </c>
      <c r="H2186" s="32" t="s">
        <v>2277</v>
      </c>
      <c r="I2186" s="117">
        <v>3.6</v>
      </c>
      <c r="J2186" s="11"/>
      <c r="K2186" s="116">
        <v>56.6</v>
      </c>
      <c r="L2186"/>
      <c r="M2186"/>
      <c r="N2186"/>
      <c r="O2186"/>
      <c r="P2186"/>
      <c r="Q2186"/>
      <c r="R2186"/>
      <c r="S2186"/>
      <c r="T2186"/>
      <c r="U2186"/>
      <c r="V2186"/>
      <c r="W2186"/>
      <c r="X2186"/>
      <c r="Y2186"/>
      <c r="Z2186"/>
      <c r="AA2186"/>
      <c r="AB2186"/>
      <c r="AC2186"/>
      <c r="AD2186"/>
    </row>
    <row r="2187" spans="1:30" s="10" customFormat="1" ht="18.75" customHeight="1">
      <c r="A2187" s="5"/>
      <c r="B2187" s="5"/>
      <c r="C2187" s="18">
        <v>2184</v>
      </c>
      <c r="D2187" s="19" t="s">
        <v>14</v>
      </c>
      <c r="E2187" s="69" t="s">
        <v>2275</v>
      </c>
      <c r="F2187" s="69" t="s">
        <v>2275</v>
      </c>
      <c r="G2187" s="24" t="str">
        <f t="shared" si="33"/>
        <v>Do</v>
      </c>
      <c r="H2187" s="32" t="s">
        <v>2278</v>
      </c>
      <c r="I2187" s="117">
        <v>4.5999999999999996</v>
      </c>
      <c r="J2187" s="11"/>
      <c r="K2187" s="116">
        <v>69.5</v>
      </c>
      <c r="L2187"/>
      <c r="M2187"/>
      <c r="N2187"/>
      <c r="O2187"/>
      <c r="P2187"/>
      <c r="Q2187"/>
      <c r="R2187"/>
      <c r="S2187"/>
      <c r="T2187"/>
      <c r="U2187"/>
      <c r="V2187"/>
      <c r="W2187"/>
      <c r="X2187"/>
      <c r="Y2187"/>
      <c r="Z2187"/>
      <c r="AA2187"/>
      <c r="AB2187"/>
      <c r="AC2187"/>
      <c r="AD2187"/>
    </row>
    <row r="2188" spans="1:30" s="10" customFormat="1" ht="18.75" customHeight="1">
      <c r="A2188" s="5"/>
      <c r="B2188" s="5"/>
      <c r="C2188" s="18">
        <v>2185</v>
      </c>
      <c r="D2188" s="19" t="s">
        <v>14</v>
      </c>
      <c r="E2188" s="69" t="s">
        <v>2275</v>
      </c>
      <c r="F2188" s="69" t="s">
        <v>2275</v>
      </c>
      <c r="G2188" s="24" t="str">
        <f t="shared" si="33"/>
        <v>Do</v>
      </c>
      <c r="H2188" s="32" t="s">
        <v>2279</v>
      </c>
      <c r="I2188" s="117">
        <v>1.4</v>
      </c>
      <c r="J2188" s="11"/>
      <c r="K2188" s="116">
        <v>22.96</v>
      </c>
      <c r="L2188"/>
      <c r="M2188"/>
      <c r="N2188"/>
      <c r="O2188"/>
      <c r="P2188"/>
      <c r="Q2188"/>
      <c r="R2188"/>
      <c r="S2188"/>
      <c r="T2188"/>
      <c r="U2188"/>
      <c r="V2188"/>
      <c r="W2188"/>
      <c r="X2188"/>
      <c r="Y2188"/>
      <c r="Z2188"/>
      <c r="AA2188"/>
      <c r="AB2188"/>
      <c r="AC2188"/>
      <c r="AD2188"/>
    </row>
    <row r="2189" spans="1:30" s="10" customFormat="1" ht="18.75" customHeight="1">
      <c r="A2189" s="5"/>
      <c r="B2189" s="5"/>
      <c r="C2189" s="18">
        <v>2186</v>
      </c>
      <c r="D2189" s="19" t="s">
        <v>14</v>
      </c>
      <c r="E2189" s="69" t="s">
        <v>2275</v>
      </c>
      <c r="F2189" s="69" t="s">
        <v>2275</v>
      </c>
      <c r="G2189" s="24" t="str">
        <f t="shared" si="33"/>
        <v>Do</v>
      </c>
      <c r="H2189" s="32" t="s">
        <v>2280</v>
      </c>
      <c r="I2189" s="127">
        <v>2.1</v>
      </c>
      <c r="J2189" s="11"/>
      <c r="K2189" s="126">
        <v>41.57</v>
      </c>
      <c r="L2189"/>
      <c r="M2189"/>
      <c r="N2189"/>
      <c r="O2189"/>
      <c r="P2189"/>
      <c r="Q2189"/>
      <c r="R2189"/>
      <c r="S2189"/>
      <c r="T2189"/>
      <c r="U2189"/>
      <c r="V2189"/>
      <c r="W2189"/>
      <c r="X2189"/>
      <c r="Y2189"/>
      <c r="Z2189"/>
      <c r="AA2189"/>
      <c r="AB2189"/>
      <c r="AC2189"/>
      <c r="AD2189"/>
    </row>
    <row r="2190" spans="1:30" s="10" customFormat="1" ht="18.75" customHeight="1">
      <c r="A2190" s="5"/>
      <c r="B2190" s="5"/>
      <c r="C2190" s="18">
        <v>2187</v>
      </c>
      <c r="D2190" s="19" t="s">
        <v>14</v>
      </c>
      <c r="E2190" s="69" t="s">
        <v>2275</v>
      </c>
      <c r="F2190" s="69" t="s">
        <v>2275</v>
      </c>
      <c r="G2190" s="24" t="str">
        <f t="shared" si="33"/>
        <v>Do</v>
      </c>
      <c r="H2190" s="32" t="s">
        <v>2281</v>
      </c>
      <c r="I2190" s="117">
        <v>4.0999999999999996</v>
      </c>
      <c r="J2190" s="11"/>
      <c r="K2190" s="116">
        <v>58.6</v>
      </c>
      <c r="L2190"/>
      <c r="M2190"/>
      <c r="N2190"/>
      <c r="O2190"/>
      <c r="P2190"/>
      <c r="Q2190"/>
      <c r="R2190"/>
      <c r="S2190"/>
      <c r="T2190"/>
      <c r="U2190"/>
      <c r="V2190"/>
      <c r="W2190"/>
      <c r="X2190"/>
      <c r="Y2190"/>
      <c r="Z2190"/>
      <c r="AA2190"/>
      <c r="AB2190"/>
      <c r="AC2190"/>
      <c r="AD2190"/>
    </row>
    <row r="2191" spans="1:30" s="10" customFormat="1" ht="30" customHeight="1">
      <c r="A2191" s="5"/>
      <c r="B2191" s="5"/>
      <c r="C2191" s="18">
        <v>2188</v>
      </c>
      <c r="D2191" s="19" t="s">
        <v>48</v>
      </c>
      <c r="E2191" s="73" t="s">
        <v>1011</v>
      </c>
      <c r="F2191" s="73" t="s">
        <v>2272</v>
      </c>
      <c r="G2191" s="24" t="str">
        <f t="shared" si="33"/>
        <v>Mangaldai RR Division.</v>
      </c>
      <c r="H2191" s="21" t="s">
        <v>2282</v>
      </c>
      <c r="I2191" s="164">
        <v>3.1</v>
      </c>
      <c r="J2191" s="11"/>
      <c r="K2191" s="163">
        <v>33.020000000000003</v>
      </c>
      <c r="L2191"/>
      <c r="M2191"/>
      <c r="N2191"/>
      <c r="O2191"/>
      <c r="P2191"/>
      <c r="Q2191"/>
      <c r="R2191"/>
      <c r="S2191"/>
      <c r="T2191"/>
      <c r="U2191"/>
      <c r="V2191"/>
      <c r="W2191"/>
      <c r="X2191"/>
      <c r="Y2191"/>
      <c r="Z2191"/>
      <c r="AA2191"/>
      <c r="AB2191"/>
      <c r="AC2191"/>
      <c r="AD2191"/>
    </row>
    <row r="2192" spans="1:30" s="10" customFormat="1" ht="18.75" customHeight="1">
      <c r="A2192" s="5"/>
      <c r="B2192" s="5"/>
      <c r="C2192" s="18">
        <v>2189</v>
      </c>
      <c r="D2192" s="19" t="s">
        <v>48</v>
      </c>
      <c r="E2192" s="73" t="s">
        <v>1011</v>
      </c>
      <c r="F2192" s="73" t="s">
        <v>2272</v>
      </c>
      <c r="G2192" s="24" t="str">
        <f t="shared" si="33"/>
        <v>Do</v>
      </c>
      <c r="H2192" s="119" t="s">
        <v>2283</v>
      </c>
      <c r="I2192" s="132">
        <v>3.2</v>
      </c>
      <c r="J2192" s="11"/>
      <c r="K2192" s="136">
        <v>32.6</v>
      </c>
      <c r="L2192"/>
      <c r="M2192"/>
      <c r="N2192"/>
      <c r="O2192"/>
      <c r="P2192"/>
      <c r="Q2192"/>
      <c r="R2192"/>
      <c r="S2192"/>
      <c r="T2192"/>
      <c r="U2192"/>
      <c r="V2192"/>
      <c r="W2192"/>
      <c r="X2192"/>
      <c r="Y2192"/>
      <c r="Z2192"/>
      <c r="AA2192"/>
      <c r="AB2192"/>
      <c r="AC2192"/>
      <c r="AD2192"/>
    </row>
    <row r="2193" spans="1:30" s="10" customFormat="1" ht="18.75" customHeight="1">
      <c r="A2193" s="5"/>
      <c r="B2193" s="5"/>
      <c r="C2193" s="18">
        <v>2190</v>
      </c>
      <c r="D2193" s="19" t="s">
        <v>48</v>
      </c>
      <c r="E2193" s="73" t="s">
        <v>1011</v>
      </c>
      <c r="F2193" s="73" t="s">
        <v>2272</v>
      </c>
      <c r="G2193" s="24" t="str">
        <f t="shared" si="33"/>
        <v>Do</v>
      </c>
      <c r="H2193" s="119" t="s">
        <v>2284</v>
      </c>
      <c r="I2193" s="132">
        <v>0.7</v>
      </c>
      <c r="J2193" s="11"/>
      <c r="K2193" s="136">
        <v>6.4</v>
      </c>
      <c r="L2193"/>
      <c r="M2193"/>
      <c r="N2193"/>
      <c r="O2193"/>
      <c r="P2193"/>
      <c r="Q2193"/>
      <c r="R2193"/>
      <c r="S2193"/>
      <c r="T2193"/>
      <c r="U2193"/>
      <c r="V2193"/>
      <c r="W2193"/>
      <c r="X2193"/>
      <c r="Y2193"/>
      <c r="Z2193"/>
      <c r="AA2193"/>
      <c r="AB2193"/>
      <c r="AC2193"/>
      <c r="AD2193"/>
    </row>
    <row r="2194" spans="1:30" s="10" customFormat="1" ht="18.75" customHeight="1">
      <c r="A2194" s="5"/>
      <c r="B2194" s="5"/>
      <c r="C2194" s="18">
        <v>2191</v>
      </c>
      <c r="D2194" s="19" t="s">
        <v>48</v>
      </c>
      <c r="E2194" s="73" t="s">
        <v>1011</v>
      </c>
      <c r="F2194" s="73" t="s">
        <v>2272</v>
      </c>
      <c r="G2194" s="24" t="str">
        <f t="shared" si="33"/>
        <v>Do</v>
      </c>
      <c r="H2194" s="119" t="s">
        <v>2285</v>
      </c>
      <c r="I2194" s="132">
        <v>1</v>
      </c>
      <c r="J2194" s="11"/>
      <c r="K2194" s="136">
        <v>11</v>
      </c>
      <c r="L2194"/>
      <c r="M2194"/>
      <c r="N2194"/>
      <c r="O2194"/>
      <c r="P2194"/>
      <c r="Q2194"/>
      <c r="R2194"/>
      <c r="S2194"/>
      <c r="T2194"/>
      <c r="U2194"/>
      <c r="V2194"/>
      <c r="W2194"/>
      <c r="X2194"/>
      <c r="Y2194"/>
      <c r="Z2194"/>
      <c r="AA2194"/>
      <c r="AB2194"/>
      <c r="AC2194"/>
      <c r="AD2194"/>
    </row>
    <row r="2195" spans="1:30" s="10" customFormat="1" ht="18.75" customHeight="1">
      <c r="A2195" s="5"/>
      <c r="B2195" s="5"/>
      <c r="C2195" s="18">
        <v>2192</v>
      </c>
      <c r="D2195" s="19" t="s">
        <v>48</v>
      </c>
      <c r="E2195" s="165" t="s">
        <v>1011</v>
      </c>
      <c r="F2195" s="73"/>
      <c r="G2195" s="24"/>
      <c r="H2195" s="119" t="s">
        <v>1778</v>
      </c>
      <c r="I2195" s="132"/>
      <c r="J2195" s="11"/>
      <c r="K2195" s="136">
        <v>16.809999999999999</v>
      </c>
      <c r="L2195"/>
      <c r="M2195"/>
      <c r="N2195"/>
      <c r="O2195"/>
      <c r="P2195"/>
      <c r="Q2195"/>
      <c r="R2195"/>
      <c r="S2195"/>
      <c r="T2195"/>
      <c r="U2195"/>
      <c r="V2195"/>
      <c r="W2195"/>
      <c r="X2195"/>
      <c r="Y2195"/>
      <c r="Z2195"/>
      <c r="AA2195"/>
      <c r="AB2195"/>
      <c r="AC2195"/>
      <c r="AD2195"/>
    </row>
    <row r="2196" spans="1:30" s="10" customFormat="1" ht="30" customHeight="1">
      <c r="A2196" s="5"/>
      <c r="B2196" s="5"/>
      <c r="C2196" s="18">
        <v>2193</v>
      </c>
      <c r="D2196" s="19" t="s">
        <v>48</v>
      </c>
      <c r="E2196" s="69" t="s">
        <v>49</v>
      </c>
      <c r="F2196" s="69" t="s">
        <v>12</v>
      </c>
      <c r="G2196" s="24" t="str">
        <f>IF(F2196=F2194,"Do",F2196)</f>
        <v>Mangaldai State Rd Divn</v>
      </c>
      <c r="H2196" s="32" t="s">
        <v>2286</v>
      </c>
      <c r="I2196" s="117">
        <v>1</v>
      </c>
      <c r="J2196" s="11"/>
      <c r="K2196" s="116">
        <v>1.9430000000000001</v>
      </c>
      <c r="L2196"/>
      <c r="M2196"/>
      <c r="N2196"/>
      <c r="O2196"/>
      <c r="P2196"/>
      <c r="Q2196"/>
      <c r="R2196"/>
      <c r="S2196"/>
      <c r="T2196"/>
      <c r="U2196"/>
      <c r="V2196"/>
      <c r="W2196"/>
      <c r="X2196"/>
      <c r="Y2196"/>
      <c r="Z2196"/>
      <c r="AA2196"/>
      <c r="AB2196"/>
      <c r="AC2196"/>
      <c r="AD2196"/>
    </row>
    <row r="2197" spans="1:30" s="10" customFormat="1" ht="30" customHeight="1">
      <c r="A2197" s="5"/>
      <c r="B2197" s="5"/>
      <c r="C2197" s="18">
        <v>2194</v>
      </c>
      <c r="D2197" s="19" t="s">
        <v>48</v>
      </c>
      <c r="E2197" s="69" t="s">
        <v>49</v>
      </c>
      <c r="F2197" s="69" t="s">
        <v>12</v>
      </c>
      <c r="G2197" s="24" t="str">
        <f t="shared" si="33"/>
        <v>Do</v>
      </c>
      <c r="H2197" s="32" t="s">
        <v>2287</v>
      </c>
      <c r="I2197" s="117">
        <v>1.9</v>
      </c>
      <c r="J2197" s="11"/>
      <c r="K2197" s="116">
        <v>0.61499999999999999</v>
      </c>
      <c r="L2197"/>
      <c r="M2197"/>
      <c r="N2197"/>
      <c r="O2197"/>
      <c r="P2197"/>
      <c r="Q2197"/>
      <c r="R2197"/>
      <c r="S2197"/>
      <c r="T2197"/>
      <c r="U2197"/>
      <c r="V2197"/>
      <c r="W2197"/>
      <c r="X2197"/>
      <c r="Y2197"/>
      <c r="Z2197"/>
      <c r="AA2197"/>
      <c r="AB2197"/>
      <c r="AC2197"/>
      <c r="AD2197"/>
    </row>
    <row r="2198" spans="1:30" s="10" customFormat="1" ht="30" customHeight="1">
      <c r="A2198" s="5"/>
      <c r="B2198" s="5"/>
      <c r="C2198" s="18">
        <v>2195</v>
      </c>
      <c r="D2198" s="19" t="s">
        <v>48</v>
      </c>
      <c r="E2198" s="69" t="s">
        <v>49</v>
      </c>
      <c r="F2198" s="69" t="s">
        <v>12</v>
      </c>
      <c r="G2198" s="24" t="str">
        <f t="shared" si="33"/>
        <v>Do</v>
      </c>
      <c r="H2198" s="32" t="s">
        <v>2288</v>
      </c>
      <c r="I2198" s="117">
        <v>0.27600000000000002</v>
      </c>
      <c r="J2198" s="11"/>
      <c r="K2198" s="116">
        <v>22.91</v>
      </c>
      <c r="L2198"/>
      <c r="M2198"/>
      <c r="N2198"/>
      <c r="O2198"/>
      <c r="P2198"/>
      <c r="Q2198"/>
      <c r="R2198"/>
      <c r="S2198"/>
      <c r="T2198"/>
      <c r="U2198"/>
      <c r="V2198"/>
      <c r="W2198"/>
      <c r="X2198"/>
      <c r="Y2198"/>
      <c r="Z2198"/>
      <c r="AA2198"/>
      <c r="AB2198"/>
      <c r="AC2198"/>
      <c r="AD2198"/>
    </row>
    <row r="2199" spans="1:30" s="10" customFormat="1" ht="30" customHeight="1">
      <c r="A2199" s="5"/>
      <c r="B2199" s="5"/>
      <c r="C2199" s="18">
        <v>2196</v>
      </c>
      <c r="D2199" s="19" t="s">
        <v>48</v>
      </c>
      <c r="E2199" s="69" t="s">
        <v>49</v>
      </c>
      <c r="F2199" s="69" t="s">
        <v>12</v>
      </c>
      <c r="G2199" s="24" t="str">
        <f t="shared" si="33"/>
        <v>Do</v>
      </c>
      <c r="H2199" s="32" t="s">
        <v>2289</v>
      </c>
      <c r="I2199" s="117">
        <v>0.18</v>
      </c>
      <c r="J2199" s="11"/>
      <c r="K2199" s="116">
        <v>8.26</v>
      </c>
      <c r="L2199"/>
      <c r="M2199"/>
      <c r="N2199"/>
      <c r="O2199"/>
      <c r="P2199"/>
      <c r="Q2199"/>
      <c r="R2199"/>
      <c r="S2199"/>
      <c r="T2199"/>
      <c r="U2199"/>
      <c r="V2199"/>
      <c r="W2199"/>
      <c r="X2199"/>
      <c r="Y2199"/>
      <c r="Z2199"/>
      <c r="AA2199"/>
      <c r="AB2199"/>
      <c r="AC2199"/>
      <c r="AD2199"/>
    </row>
    <row r="2200" spans="1:30" s="10" customFormat="1" ht="30" customHeight="1">
      <c r="A2200" s="5"/>
      <c r="B2200" s="5"/>
      <c r="C2200" s="18">
        <v>2197</v>
      </c>
      <c r="D2200" s="19" t="s">
        <v>48</v>
      </c>
      <c r="E2200" s="69" t="s">
        <v>49</v>
      </c>
      <c r="F2200" s="69" t="s">
        <v>12</v>
      </c>
      <c r="G2200" s="24" t="str">
        <f t="shared" si="33"/>
        <v>Do</v>
      </c>
      <c r="H2200" s="32" t="s">
        <v>2290</v>
      </c>
      <c r="I2200" s="117">
        <v>0.51</v>
      </c>
      <c r="J2200" s="11"/>
      <c r="K2200" s="116">
        <v>9.2799999999999994</v>
      </c>
      <c r="L2200"/>
      <c r="M2200"/>
      <c r="N2200"/>
      <c r="O2200"/>
      <c r="P2200"/>
      <c r="Q2200"/>
      <c r="R2200"/>
      <c r="S2200"/>
      <c r="T2200"/>
      <c r="U2200"/>
      <c r="V2200"/>
      <c r="W2200"/>
      <c r="X2200"/>
      <c r="Y2200"/>
      <c r="Z2200"/>
      <c r="AA2200"/>
      <c r="AB2200"/>
      <c r="AC2200"/>
      <c r="AD2200"/>
    </row>
    <row r="2201" spans="1:30" s="10" customFormat="1" ht="30" customHeight="1">
      <c r="A2201" s="5"/>
      <c r="B2201" s="5"/>
      <c r="C2201" s="18">
        <v>2198</v>
      </c>
      <c r="D2201" s="19" t="s">
        <v>48</v>
      </c>
      <c r="E2201" s="69" t="s">
        <v>49</v>
      </c>
      <c r="F2201" s="69" t="s">
        <v>12</v>
      </c>
      <c r="G2201" s="24" t="str">
        <f t="shared" si="33"/>
        <v>Do</v>
      </c>
      <c r="H2201" s="32" t="s">
        <v>2291</v>
      </c>
      <c r="I2201" s="117">
        <v>0.11</v>
      </c>
      <c r="J2201" s="11"/>
      <c r="K2201" s="116">
        <v>2.92</v>
      </c>
      <c r="L2201"/>
      <c r="M2201"/>
      <c r="N2201"/>
      <c r="O2201"/>
      <c r="P2201"/>
      <c r="Q2201"/>
      <c r="R2201"/>
      <c r="S2201"/>
      <c r="T2201"/>
      <c r="U2201"/>
      <c r="V2201"/>
      <c r="W2201"/>
      <c r="X2201"/>
      <c r="Y2201"/>
      <c r="Z2201"/>
      <c r="AA2201"/>
      <c r="AB2201"/>
      <c r="AC2201"/>
      <c r="AD2201"/>
    </row>
    <row r="2202" spans="1:30" s="10" customFormat="1" ht="30" customHeight="1">
      <c r="A2202" s="5"/>
      <c r="B2202" s="5"/>
      <c r="C2202" s="18">
        <v>2199</v>
      </c>
      <c r="D2202" s="19" t="s">
        <v>48</v>
      </c>
      <c r="E2202" s="69" t="s">
        <v>49</v>
      </c>
      <c r="F2202" s="69" t="s">
        <v>12</v>
      </c>
      <c r="G2202" s="24" t="str">
        <f t="shared" si="33"/>
        <v>Do</v>
      </c>
      <c r="H2202" s="32" t="s">
        <v>2292</v>
      </c>
      <c r="I2202" s="117">
        <v>1.6</v>
      </c>
      <c r="J2202" s="11"/>
      <c r="K2202" s="116">
        <v>0.51800000000000002</v>
      </c>
      <c r="L2202"/>
      <c r="M2202"/>
      <c r="N2202"/>
      <c r="O2202"/>
      <c r="P2202"/>
      <c r="Q2202"/>
      <c r="R2202"/>
      <c r="S2202"/>
      <c r="T2202"/>
      <c r="U2202"/>
      <c r="V2202"/>
      <c r="W2202"/>
      <c r="X2202"/>
      <c r="Y2202"/>
      <c r="Z2202"/>
      <c r="AA2202"/>
      <c r="AB2202"/>
      <c r="AC2202"/>
      <c r="AD2202"/>
    </row>
    <row r="2203" spans="1:30" s="10" customFormat="1" ht="30" customHeight="1">
      <c r="A2203" s="5"/>
      <c r="B2203" s="5"/>
      <c r="C2203" s="18">
        <v>2200</v>
      </c>
      <c r="D2203" s="19" t="s">
        <v>48</v>
      </c>
      <c r="E2203" s="73" t="s">
        <v>1011</v>
      </c>
      <c r="F2203" s="73" t="s">
        <v>2272</v>
      </c>
      <c r="G2203" s="24" t="str">
        <f t="shared" si="33"/>
        <v>Mangaldai RR Division.</v>
      </c>
      <c r="H2203" s="21" t="s">
        <v>2293</v>
      </c>
      <c r="I2203" s="164">
        <v>5</v>
      </c>
      <c r="J2203" s="11"/>
      <c r="K2203" s="163">
        <v>52.41</v>
      </c>
      <c r="L2203"/>
      <c r="M2203"/>
      <c r="N2203"/>
      <c r="O2203"/>
      <c r="P2203"/>
      <c r="Q2203"/>
      <c r="R2203"/>
      <c r="S2203"/>
      <c r="T2203"/>
      <c r="U2203"/>
      <c r="V2203"/>
      <c r="W2203"/>
      <c r="X2203"/>
      <c r="Y2203"/>
      <c r="Z2203"/>
      <c r="AA2203"/>
      <c r="AB2203"/>
      <c r="AC2203"/>
      <c r="AD2203"/>
    </row>
    <row r="2204" spans="1:30" s="10" customFormat="1" ht="18.75" customHeight="1">
      <c r="A2204" s="5"/>
      <c r="B2204" s="5"/>
      <c r="C2204" s="18">
        <v>2201</v>
      </c>
      <c r="D2204" s="19" t="s">
        <v>48</v>
      </c>
      <c r="E2204" s="73" t="s">
        <v>1011</v>
      </c>
      <c r="F2204" s="73" t="s">
        <v>2272</v>
      </c>
      <c r="G2204" s="24" t="str">
        <f t="shared" si="33"/>
        <v>Do</v>
      </c>
      <c r="H2204" s="21" t="s">
        <v>2294</v>
      </c>
      <c r="I2204" s="164">
        <v>0.4</v>
      </c>
      <c r="J2204" s="11"/>
      <c r="K2204" s="163">
        <v>5.5</v>
      </c>
      <c r="L2204"/>
      <c r="M2204"/>
      <c r="N2204"/>
      <c r="O2204"/>
      <c r="P2204"/>
      <c r="Q2204"/>
      <c r="R2204"/>
      <c r="S2204"/>
      <c r="T2204"/>
      <c r="U2204"/>
      <c r="V2204"/>
      <c r="W2204"/>
      <c r="X2204"/>
      <c r="Y2204"/>
      <c r="Z2204"/>
      <c r="AA2204"/>
      <c r="AB2204"/>
      <c r="AC2204"/>
      <c r="AD2204"/>
    </row>
    <row r="2205" spans="1:30" s="10" customFormat="1" ht="18.75" customHeight="1">
      <c r="A2205" s="5"/>
      <c r="B2205" s="5"/>
      <c r="C2205" s="18">
        <v>2202</v>
      </c>
      <c r="D2205" s="19" t="s">
        <v>48</v>
      </c>
      <c r="E2205" s="73" t="s">
        <v>1011</v>
      </c>
      <c r="F2205" s="73" t="s">
        <v>2272</v>
      </c>
      <c r="G2205" s="24" t="str">
        <f t="shared" si="33"/>
        <v>Do</v>
      </c>
      <c r="H2205" s="21" t="s">
        <v>2295</v>
      </c>
      <c r="I2205" s="164">
        <v>1</v>
      </c>
      <c r="J2205" s="11"/>
      <c r="K2205" s="163">
        <v>13</v>
      </c>
      <c r="L2205"/>
      <c r="M2205"/>
      <c r="N2205"/>
      <c r="O2205"/>
      <c r="P2205"/>
      <c r="Q2205"/>
      <c r="R2205"/>
      <c r="S2205"/>
      <c r="T2205"/>
      <c r="U2205"/>
      <c r="V2205"/>
      <c r="W2205"/>
      <c r="X2205"/>
      <c r="Y2205"/>
      <c r="Z2205"/>
      <c r="AA2205"/>
      <c r="AB2205"/>
      <c r="AC2205"/>
      <c r="AD2205"/>
    </row>
    <row r="2206" spans="1:30" s="10" customFormat="1" ht="18.75" customHeight="1">
      <c r="A2206" s="5"/>
      <c r="B2206" s="5"/>
      <c r="C2206" s="18">
        <v>2203</v>
      </c>
      <c r="D2206" s="19" t="s">
        <v>48</v>
      </c>
      <c r="E2206" s="73" t="s">
        <v>1011</v>
      </c>
      <c r="F2206" s="73" t="s">
        <v>2272</v>
      </c>
      <c r="G2206" s="24" t="str">
        <f t="shared" si="33"/>
        <v>Do</v>
      </c>
      <c r="H2206" s="21" t="s">
        <v>2296</v>
      </c>
      <c r="I2206" s="164">
        <v>0.2</v>
      </c>
      <c r="J2206" s="11"/>
      <c r="K2206" s="163">
        <v>4.04</v>
      </c>
      <c r="L2206"/>
      <c r="M2206"/>
      <c r="N2206"/>
      <c r="O2206"/>
      <c r="P2206"/>
      <c r="Q2206"/>
      <c r="R2206"/>
      <c r="S2206"/>
      <c r="T2206"/>
      <c r="U2206"/>
      <c r="V2206"/>
      <c r="W2206"/>
      <c r="X2206"/>
      <c r="Y2206"/>
      <c r="Z2206"/>
      <c r="AA2206"/>
      <c r="AB2206"/>
      <c r="AC2206"/>
      <c r="AD2206"/>
    </row>
    <row r="2207" spans="1:30" s="10" customFormat="1" ht="18.75" customHeight="1">
      <c r="A2207" s="5"/>
      <c r="B2207" s="5"/>
      <c r="C2207" s="18">
        <v>2204</v>
      </c>
      <c r="D2207" s="19" t="s">
        <v>48</v>
      </c>
      <c r="E2207" s="73" t="s">
        <v>1011</v>
      </c>
      <c r="F2207" s="73" t="s">
        <v>2272</v>
      </c>
      <c r="G2207" s="24" t="str">
        <f t="shared" si="33"/>
        <v>Do</v>
      </c>
      <c r="H2207" s="21" t="s">
        <v>2297</v>
      </c>
      <c r="I2207" s="164">
        <v>0.6</v>
      </c>
      <c r="J2207" s="11"/>
      <c r="K2207" s="163">
        <v>7.97</v>
      </c>
      <c r="L2207"/>
      <c r="M2207"/>
      <c r="N2207"/>
      <c r="O2207"/>
      <c r="P2207"/>
      <c r="Q2207"/>
      <c r="R2207"/>
      <c r="S2207"/>
      <c r="T2207"/>
      <c r="U2207"/>
      <c r="V2207"/>
      <c r="W2207"/>
      <c r="X2207"/>
      <c r="Y2207"/>
      <c r="Z2207"/>
      <c r="AA2207"/>
      <c r="AB2207"/>
      <c r="AC2207"/>
      <c r="AD2207"/>
    </row>
    <row r="2208" spans="1:30" s="10" customFormat="1" ht="18.75" customHeight="1">
      <c r="A2208" s="5"/>
      <c r="B2208" s="5"/>
      <c r="C2208" s="18">
        <v>2205</v>
      </c>
      <c r="D2208" s="19" t="s">
        <v>48</v>
      </c>
      <c r="E2208" s="73" t="s">
        <v>1011</v>
      </c>
      <c r="F2208" s="73" t="s">
        <v>2272</v>
      </c>
      <c r="G2208" s="24" t="str">
        <f t="shared" si="33"/>
        <v>Do</v>
      </c>
      <c r="H2208" s="21" t="s">
        <v>2298</v>
      </c>
      <c r="I2208" s="164">
        <v>0.5</v>
      </c>
      <c r="J2208" s="11"/>
      <c r="K2208" s="163">
        <v>5.0999999999999996</v>
      </c>
      <c r="L2208"/>
      <c r="M2208"/>
      <c r="N2208"/>
      <c r="O2208"/>
      <c r="P2208"/>
      <c r="Q2208"/>
      <c r="R2208"/>
      <c r="S2208"/>
      <c r="T2208"/>
      <c r="U2208"/>
      <c r="V2208"/>
      <c r="W2208"/>
      <c r="X2208"/>
      <c r="Y2208"/>
      <c r="Z2208"/>
      <c r="AA2208"/>
      <c r="AB2208"/>
      <c r="AC2208"/>
      <c r="AD2208"/>
    </row>
    <row r="2209" spans="1:30" s="10" customFormat="1" ht="18.75" customHeight="1">
      <c r="A2209" s="5"/>
      <c r="B2209" s="5"/>
      <c r="C2209" s="18">
        <v>2206</v>
      </c>
      <c r="D2209" s="19" t="s">
        <v>48</v>
      </c>
      <c r="E2209" s="73" t="s">
        <v>1011</v>
      </c>
      <c r="F2209" s="73" t="s">
        <v>2272</v>
      </c>
      <c r="G2209" s="24" t="str">
        <f t="shared" si="33"/>
        <v>Do</v>
      </c>
      <c r="H2209" s="21" t="s">
        <v>2299</v>
      </c>
      <c r="I2209" s="164">
        <v>0.4</v>
      </c>
      <c r="J2209" s="11"/>
      <c r="K2209" s="163">
        <v>7</v>
      </c>
      <c r="L2209"/>
      <c r="M2209"/>
      <c r="N2209"/>
      <c r="O2209"/>
      <c r="P2209"/>
      <c r="Q2209"/>
      <c r="R2209"/>
      <c r="S2209"/>
      <c r="T2209"/>
      <c r="U2209"/>
      <c r="V2209"/>
      <c r="W2209"/>
      <c r="X2209"/>
      <c r="Y2209"/>
      <c r="Z2209"/>
      <c r="AA2209"/>
      <c r="AB2209"/>
      <c r="AC2209"/>
      <c r="AD2209"/>
    </row>
    <row r="2210" spans="1:30" s="10" customFormat="1" ht="18.75" customHeight="1">
      <c r="A2210" s="5"/>
      <c r="B2210" s="5"/>
      <c r="C2210" s="18">
        <v>2207</v>
      </c>
      <c r="D2210" s="19" t="s">
        <v>48</v>
      </c>
      <c r="E2210" s="73" t="s">
        <v>1011</v>
      </c>
      <c r="F2210" s="73" t="s">
        <v>2272</v>
      </c>
      <c r="G2210" s="24" t="str">
        <f t="shared" si="33"/>
        <v>Do</v>
      </c>
      <c r="H2210" s="21" t="s">
        <v>2300</v>
      </c>
      <c r="I2210" s="164">
        <v>1.2</v>
      </c>
      <c r="J2210" s="11"/>
      <c r="K2210" s="163">
        <v>13</v>
      </c>
      <c r="L2210"/>
      <c r="M2210"/>
      <c r="N2210"/>
      <c r="O2210"/>
      <c r="P2210"/>
      <c r="Q2210"/>
      <c r="R2210"/>
      <c r="S2210"/>
      <c r="T2210"/>
      <c r="U2210"/>
      <c r="V2210"/>
      <c r="W2210"/>
      <c r="X2210"/>
      <c r="Y2210"/>
      <c r="Z2210"/>
      <c r="AA2210"/>
      <c r="AB2210"/>
      <c r="AC2210"/>
      <c r="AD2210"/>
    </row>
    <row r="2211" spans="1:30" s="10" customFormat="1" ht="18.75" customHeight="1">
      <c r="A2211" s="5"/>
      <c r="B2211" s="5"/>
      <c r="C2211" s="18">
        <v>2208</v>
      </c>
      <c r="D2211" s="19" t="s">
        <v>48</v>
      </c>
      <c r="E2211" s="73" t="s">
        <v>1011</v>
      </c>
      <c r="F2211" s="73" t="s">
        <v>2272</v>
      </c>
      <c r="G2211" s="24" t="str">
        <f t="shared" si="33"/>
        <v>Do</v>
      </c>
      <c r="H2211" s="21" t="s">
        <v>2301</v>
      </c>
      <c r="I2211" s="164">
        <v>5.4</v>
      </c>
      <c r="J2211" s="11"/>
      <c r="K2211" s="163">
        <v>11</v>
      </c>
      <c r="L2211"/>
      <c r="M2211"/>
      <c r="N2211"/>
      <c r="O2211"/>
      <c r="P2211"/>
      <c r="Q2211"/>
      <c r="R2211"/>
      <c r="S2211"/>
      <c r="T2211"/>
      <c r="U2211"/>
      <c r="V2211"/>
      <c r="W2211"/>
      <c r="X2211"/>
      <c r="Y2211"/>
      <c r="Z2211"/>
      <c r="AA2211"/>
      <c r="AB2211"/>
      <c r="AC2211"/>
      <c r="AD2211"/>
    </row>
    <row r="2212" spans="1:30" s="10" customFormat="1" ht="18.75" customHeight="1">
      <c r="A2212" s="5"/>
      <c r="B2212" s="5"/>
      <c r="C2212" s="18">
        <v>2209</v>
      </c>
      <c r="D2212" s="19" t="s">
        <v>48</v>
      </c>
      <c r="E2212" s="73" t="s">
        <v>1011</v>
      </c>
      <c r="F2212" s="73" t="s">
        <v>2272</v>
      </c>
      <c r="G2212" s="24" t="str">
        <f t="shared" si="33"/>
        <v>Do</v>
      </c>
      <c r="H2212" s="21" t="s">
        <v>2302</v>
      </c>
      <c r="I2212" s="164">
        <v>0.6</v>
      </c>
      <c r="J2212" s="11"/>
      <c r="K2212" s="163">
        <v>6.96</v>
      </c>
      <c r="L2212"/>
      <c r="M2212"/>
      <c r="N2212"/>
      <c r="O2212"/>
      <c r="P2212"/>
      <c r="Q2212"/>
      <c r="R2212"/>
      <c r="S2212"/>
      <c r="T2212"/>
      <c r="U2212"/>
      <c r="V2212"/>
      <c r="W2212"/>
      <c r="X2212"/>
      <c r="Y2212"/>
      <c r="Z2212"/>
      <c r="AA2212"/>
      <c r="AB2212"/>
      <c r="AC2212"/>
      <c r="AD2212"/>
    </row>
    <row r="2213" spans="1:30" s="10" customFormat="1" ht="18.75" customHeight="1">
      <c r="A2213" s="5"/>
      <c r="B2213" s="5"/>
      <c r="C2213" s="18">
        <v>2210</v>
      </c>
      <c r="D2213" s="19" t="s">
        <v>48</v>
      </c>
      <c r="E2213" s="73" t="s">
        <v>1011</v>
      </c>
      <c r="F2213" s="73" t="s">
        <v>2272</v>
      </c>
      <c r="G2213" s="24" t="str">
        <f t="shared" si="33"/>
        <v>Do</v>
      </c>
      <c r="H2213" s="21" t="s">
        <v>2303</v>
      </c>
      <c r="I2213" s="164">
        <v>0.5</v>
      </c>
      <c r="J2213" s="11"/>
      <c r="K2213" s="163">
        <v>6</v>
      </c>
      <c r="L2213"/>
      <c r="M2213"/>
      <c r="N2213"/>
      <c r="O2213"/>
      <c r="P2213"/>
      <c r="Q2213"/>
      <c r="R2213"/>
      <c r="S2213"/>
      <c r="T2213"/>
      <c r="U2213"/>
      <c r="V2213"/>
      <c r="W2213"/>
      <c r="X2213"/>
      <c r="Y2213"/>
      <c r="Z2213"/>
      <c r="AA2213"/>
      <c r="AB2213"/>
      <c r="AC2213"/>
      <c r="AD2213"/>
    </row>
    <row r="2214" spans="1:30" s="10" customFormat="1" ht="18.75" customHeight="1">
      <c r="A2214" s="5"/>
      <c r="B2214" s="5"/>
      <c r="C2214" s="18">
        <v>2211</v>
      </c>
      <c r="D2214" s="19" t="s">
        <v>48</v>
      </c>
      <c r="E2214" s="73" t="s">
        <v>1011</v>
      </c>
      <c r="F2214" s="73" t="s">
        <v>2272</v>
      </c>
      <c r="G2214" s="24" t="str">
        <f t="shared" si="33"/>
        <v>Do</v>
      </c>
      <c r="H2214" s="21" t="s">
        <v>2304</v>
      </c>
      <c r="I2214" s="164">
        <v>2.4</v>
      </c>
      <c r="J2214" s="11"/>
      <c r="K2214" s="163">
        <v>25</v>
      </c>
      <c r="L2214"/>
      <c r="M2214"/>
      <c r="N2214"/>
      <c r="O2214"/>
      <c r="P2214"/>
      <c r="Q2214"/>
      <c r="R2214"/>
      <c r="S2214"/>
      <c r="T2214"/>
      <c r="U2214"/>
      <c r="V2214"/>
      <c r="W2214"/>
      <c r="X2214"/>
      <c r="Y2214"/>
      <c r="Z2214"/>
      <c r="AA2214"/>
      <c r="AB2214"/>
      <c r="AC2214"/>
      <c r="AD2214"/>
    </row>
    <row r="2215" spans="1:30" s="10" customFormat="1" ht="18.75" customHeight="1">
      <c r="A2215" s="5"/>
      <c r="B2215" s="5"/>
      <c r="C2215" s="18">
        <v>2212</v>
      </c>
      <c r="D2215" s="19" t="s">
        <v>48</v>
      </c>
      <c r="E2215" s="73" t="s">
        <v>1011</v>
      </c>
      <c r="F2215" s="73" t="s">
        <v>2272</v>
      </c>
      <c r="G2215" s="24" t="str">
        <f t="shared" si="33"/>
        <v>Do</v>
      </c>
      <c r="H2215" s="119" t="s">
        <v>2305</v>
      </c>
      <c r="I2215" s="132">
        <v>0.3</v>
      </c>
      <c r="J2215" s="11"/>
      <c r="K2215" s="136">
        <v>4.32</v>
      </c>
      <c r="L2215"/>
      <c r="M2215"/>
      <c r="N2215"/>
      <c r="O2215"/>
      <c r="P2215"/>
      <c r="Q2215"/>
      <c r="R2215"/>
      <c r="S2215"/>
      <c r="T2215"/>
      <c r="U2215"/>
      <c r="V2215"/>
      <c r="W2215"/>
      <c r="X2215"/>
      <c r="Y2215"/>
      <c r="Z2215"/>
      <c r="AA2215"/>
      <c r="AB2215"/>
      <c r="AC2215"/>
      <c r="AD2215"/>
    </row>
    <row r="2216" spans="1:30" s="10" customFormat="1" ht="18.75" customHeight="1">
      <c r="A2216" s="5"/>
      <c r="B2216" s="5"/>
      <c r="C2216" s="18">
        <v>2213</v>
      </c>
      <c r="D2216" s="19" t="s">
        <v>48</v>
      </c>
      <c r="E2216" s="73" t="s">
        <v>1011</v>
      </c>
      <c r="F2216" s="73" t="s">
        <v>2272</v>
      </c>
      <c r="G2216" s="24" t="str">
        <f t="shared" si="33"/>
        <v>Do</v>
      </c>
      <c r="H2216" s="119" t="s">
        <v>2306</v>
      </c>
      <c r="I2216" s="132">
        <v>2</v>
      </c>
      <c r="J2216" s="11"/>
      <c r="K2216" s="136">
        <v>28.68</v>
      </c>
      <c r="L2216"/>
      <c r="M2216"/>
      <c r="N2216"/>
      <c r="O2216"/>
      <c r="P2216"/>
      <c r="Q2216"/>
      <c r="R2216"/>
      <c r="S2216"/>
      <c r="T2216"/>
      <c r="U2216"/>
      <c r="V2216"/>
      <c r="W2216"/>
      <c r="X2216"/>
      <c r="Y2216"/>
      <c r="Z2216"/>
      <c r="AA2216"/>
      <c r="AB2216"/>
      <c r="AC2216"/>
      <c r="AD2216"/>
    </row>
    <row r="2217" spans="1:30" s="10" customFormat="1" ht="18.75" customHeight="1">
      <c r="A2217" s="5"/>
      <c r="B2217" s="5"/>
      <c r="C2217" s="18">
        <v>2214</v>
      </c>
      <c r="D2217" s="19" t="s">
        <v>48</v>
      </c>
      <c r="E2217" s="73" t="s">
        <v>1011</v>
      </c>
      <c r="F2217" s="73" t="s">
        <v>2272</v>
      </c>
      <c r="G2217" s="24" t="str">
        <f t="shared" si="33"/>
        <v>Do</v>
      </c>
      <c r="H2217" s="119" t="s">
        <v>2307</v>
      </c>
      <c r="I2217" s="132">
        <v>2.5</v>
      </c>
      <c r="J2217" s="11"/>
      <c r="K2217" s="136">
        <v>36.229999999999997</v>
      </c>
      <c r="L2217"/>
      <c r="M2217"/>
      <c r="N2217"/>
      <c r="O2217"/>
      <c r="P2217"/>
      <c r="Q2217"/>
      <c r="R2217"/>
      <c r="S2217"/>
      <c r="T2217"/>
      <c r="U2217"/>
      <c r="V2217"/>
      <c r="W2217"/>
      <c r="X2217"/>
      <c r="Y2217"/>
      <c r="Z2217"/>
      <c r="AA2217"/>
      <c r="AB2217"/>
      <c r="AC2217"/>
      <c r="AD2217"/>
    </row>
    <row r="2218" spans="1:30" s="10" customFormat="1" ht="18.75" customHeight="1">
      <c r="A2218" s="5"/>
      <c r="B2218" s="5"/>
      <c r="C2218" s="18">
        <v>2215</v>
      </c>
      <c r="D2218" s="19" t="s">
        <v>48</v>
      </c>
      <c r="E2218" s="73" t="s">
        <v>1011</v>
      </c>
      <c r="F2218" s="73" t="s">
        <v>2272</v>
      </c>
      <c r="G2218" s="24" t="str">
        <f t="shared" si="33"/>
        <v>Do</v>
      </c>
      <c r="H2218" s="119" t="s">
        <v>2308</v>
      </c>
      <c r="I2218" s="132">
        <v>0.752</v>
      </c>
      <c r="J2218" s="11"/>
      <c r="K2218" s="136">
        <v>10.78</v>
      </c>
      <c r="L2218"/>
      <c r="M2218"/>
      <c r="N2218"/>
      <c r="O2218"/>
      <c r="P2218"/>
      <c r="Q2218"/>
      <c r="R2218"/>
      <c r="S2218"/>
      <c r="T2218"/>
      <c r="U2218"/>
      <c r="V2218"/>
      <c r="W2218"/>
      <c r="X2218"/>
      <c r="Y2218"/>
      <c r="Z2218"/>
      <c r="AA2218"/>
      <c r="AB2218"/>
      <c r="AC2218"/>
      <c r="AD2218"/>
    </row>
    <row r="2219" spans="1:30" s="10" customFormat="1" ht="18.75" customHeight="1">
      <c r="A2219" s="5"/>
      <c r="B2219" s="5"/>
      <c r="C2219" s="18">
        <v>2216</v>
      </c>
      <c r="D2219" s="19" t="s">
        <v>48</v>
      </c>
      <c r="E2219" s="73" t="s">
        <v>1011</v>
      </c>
      <c r="F2219" s="73" t="s">
        <v>2272</v>
      </c>
      <c r="G2219" s="24" t="str">
        <f t="shared" si="33"/>
        <v>Do</v>
      </c>
      <c r="H2219" s="119" t="s">
        <v>2309</v>
      </c>
      <c r="I2219" s="132">
        <v>0.4</v>
      </c>
      <c r="J2219" s="11"/>
      <c r="K2219" s="136">
        <v>5.74</v>
      </c>
      <c r="L2219"/>
      <c r="M2219"/>
      <c r="N2219"/>
      <c r="O2219"/>
      <c r="P2219"/>
      <c r="Q2219"/>
      <c r="R2219"/>
      <c r="S2219"/>
      <c r="T2219"/>
      <c r="U2219"/>
      <c r="V2219"/>
      <c r="W2219"/>
      <c r="X2219"/>
      <c r="Y2219"/>
      <c r="Z2219"/>
      <c r="AA2219"/>
      <c r="AB2219"/>
      <c r="AC2219"/>
      <c r="AD2219"/>
    </row>
    <row r="2220" spans="1:30" s="10" customFormat="1" ht="18.75" customHeight="1">
      <c r="A2220" s="5"/>
      <c r="B2220" s="5"/>
      <c r="C2220" s="18">
        <v>2217</v>
      </c>
      <c r="D2220" s="19" t="s">
        <v>48</v>
      </c>
      <c r="E2220" s="73" t="s">
        <v>1011</v>
      </c>
      <c r="F2220" s="73" t="s">
        <v>2272</v>
      </c>
      <c r="G2220" s="24" t="str">
        <f t="shared" si="33"/>
        <v>Do</v>
      </c>
      <c r="H2220" s="119" t="s">
        <v>2310</v>
      </c>
      <c r="I2220" s="132">
        <v>2.08</v>
      </c>
      <c r="J2220" s="11"/>
      <c r="K2220" s="136">
        <v>29.83</v>
      </c>
      <c r="L2220"/>
      <c r="M2220"/>
      <c r="N2220"/>
      <c r="O2220"/>
      <c r="P2220"/>
      <c r="Q2220"/>
      <c r="R2220"/>
      <c r="S2220"/>
      <c r="T2220"/>
      <c r="U2220"/>
      <c r="V2220"/>
      <c r="W2220"/>
      <c r="X2220"/>
      <c r="Y2220"/>
      <c r="Z2220"/>
      <c r="AA2220"/>
      <c r="AB2220"/>
      <c r="AC2220"/>
      <c r="AD2220"/>
    </row>
    <row r="2221" spans="1:30" s="10" customFormat="1" ht="18.75" customHeight="1">
      <c r="A2221" s="5"/>
      <c r="B2221" s="5"/>
      <c r="C2221" s="18">
        <v>2218</v>
      </c>
      <c r="D2221" s="19" t="s">
        <v>48</v>
      </c>
      <c r="E2221" s="73" t="s">
        <v>1011</v>
      </c>
      <c r="F2221" s="73" t="s">
        <v>2272</v>
      </c>
      <c r="G2221" s="24" t="str">
        <f t="shared" si="33"/>
        <v>Do</v>
      </c>
      <c r="H2221" s="119" t="s">
        <v>2311</v>
      </c>
      <c r="I2221" s="132">
        <v>4.67</v>
      </c>
      <c r="J2221" s="11"/>
      <c r="K2221" s="136">
        <v>65.819999999999993</v>
      </c>
      <c r="L2221"/>
      <c r="M2221"/>
      <c r="N2221"/>
      <c r="O2221"/>
      <c r="P2221"/>
      <c r="Q2221"/>
      <c r="R2221"/>
      <c r="S2221"/>
      <c r="T2221"/>
      <c r="U2221"/>
      <c r="V2221"/>
      <c r="W2221"/>
      <c r="X2221"/>
      <c r="Y2221"/>
      <c r="Z2221"/>
      <c r="AA2221"/>
      <c r="AB2221"/>
      <c r="AC2221"/>
      <c r="AD2221"/>
    </row>
    <row r="2222" spans="1:30" s="10" customFormat="1" ht="18.75" customHeight="1">
      <c r="A2222" s="5"/>
      <c r="B2222" s="5"/>
      <c r="C2222" s="18">
        <v>2219</v>
      </c>
      <c r="D2222" s="19" t="s">
        <v>48</v>
      </c>
      <c r="E2222" s="73" t="s">
        <v>1011</v>
      </c>
      <c r="F2222" s="73" t="s">
        <v>2272</v>
      </c>
      <c r="G2222" s="24" t="str">
        <f t="shared" si="33"/>
        <v>Do</v>
      </c>
      <c r="H2222" s="119" t="s">
        <v>2312</v>
      </c>
      <c r="I2222" s="132">
        <v>0.6</v>
      </c>
      <c r="J2222" s="11"/>
      <c r="K2222" s="136">
        <v>8.6</v>
      </c>
      <c r="L2222"/>
      <c r="M2222"/>
      <c r="N2222"/>
      <c r="O2222"/>
      <c r="P2222"/>
      <c r="Q2222"/>
      <c r="R2222"/>
      <c r="S2222"/>
      <c r="T2222"/>
      <c r="U2222"/>
      <c r="V2222"/>
      <c r="W2222"/>
      <c r="X2222"/>
      <c r="Y2222"/>
      <c r="Z2222"/>
      <c r="AA2222"/>
      <c r="AB2222"/>
      <c r="AC2222"/>
      <c r="AD2222"/>
    </row>
    <row r="2223" spans="1:30" s="10" customFormat="1" ht="30" customHeight="1">
      <c r="A2223" s="5"/>
      <c r="B2223" s="5"/>
      <c r="C2223" s="18">
        <v>2220</v>
      </c>
      <c r="D2223" s="19" t="s">
        <v>48</v>
      </c>
      <c r="E2223" s="73" t="s">
        <v>1011</v>
      </c>
      <c r="F2223" s="73" t="s">
        <v>2272</v>
      </c>
      <c r="G2223" s="24" t="str">
        <f t="shared" si="33"/>
        <v>Do</v>
      </c>
      <c r="H2223" s="119" t="s">
        <v>2313</v>
      </c>
      <c r="I2223" s="132"/>
      <c r="J2223" s="11"/>
      <c r="K2223" s="136">
        <v>10</v>
      </c>
      <c r="L2223"/>
      <c r="M2223"/>
      <c r="N2223"/>
      <c r="O2223"/>
      <c r="P2223"/>
      <c r="Q2223"/>
      <c r="R2223"/>
      <c r="S2223"/>
      <c r="T2223"/>
      <c r="U2223"/>
      <c r="V2223"/>
      <c r="W2223"/>
      <c r="X2223"/>
      <c r="Y2223"/>
      <c r="Z2223"/>
      <c r="AA2223"/>
      <c r="AB2223"/>
      <c r="AC2223"/>
      <c r="AD2223"/>
    </row>
    <row r="2224" spans="1:30" s="10" customFormat="1" ht="30" customHeight="1">
      <c r="A2224" s="5"/>
      <c r="B2224" s="5"/>
      <c r="C2224" s="18">
        <v>2221</v>
      </c>
      <c r="D2224" s="19" t="s">
        <v>48</v>
      </c>
      <c r="E2224" s="69" t="s">
        <v>49</v>
      </c>
      <c r="F2224" s="69" t="s">
        <v>12</v>
      </c>
      <c r="G2224" s="24" t="str">
        <f t="shared" si="33"/>
        <v>Mangaldai State Rd Divn</v>
      </c>
      <c r="H2224" s="32" t="s">
        <v>2314</v>
      </c>
      <c r="I2224" s="117">
        <v>1.4</v>
      </c>
      <c r="J2224" s="11"/>
      <c r="K2224" s="116">
        <v>0.45300000000000001</v>
      </c>
      <c r="L2224"/>
      <c r="M2224"/>
      <c r="N2224"/>
      <c r="O2224"/>
      <c r="P2224"/>
      <c r="Q2224"/>
      <c r="R2224"/>
      <c r="S2224"/>
      <c r="T2224"/>
      <c r="U2224"/>
      <c r="V2224"/>
      <c r="W2224"/>
      <c r="X2224"/>
      <c r="Y2224"/>
      <c r="Z2224"/>
      <c r="AA2224"/>
      <c r="AB2224"/>
      <c r="AC2224"/>
      <c r="AD2224"/>
    </row>
    <row r="2225" spans="1:30" s="10" customFormat="1" ht="60" customHeight="1">
      <c r="A2225" s="5"/>
      <c r="B2225" s="5"/>
      <c r="C2225" s="18">
        <v>2222</v>
      </c>
      <c r="D2225" s="19" t="s">
        <v>387</v>
      </c>
      <c r="E2225" s="24" t="s">
        <v>11</v>
      </c>
      <c r="F2225" s="24" t="s">
        <v>11</v>
      </c>
      <c r="G2225" s="24" t="str">
        <f t="shared" ref="G2225:G2293" si="34">IF(F2225=F2224,"Do",F2225)</f>
        <v>Morigaon RR Division</v>
      </c>
      <c r="H2225" s="21" t="s">
        <v>2315</v>
      </c>
      <c r="I2225" s="127">
        <v>12.5</v>
      </c>
      <c r="J2225" s="11"/>
      <c r="K2225" s="126">
        <v>190.51398</v>
      </c>
      <c r="L2225"/>
      <c r="M2225"/>
      <c r="N2225"/>
      <c r="O2225"/>
      <c r="P2225"/>
      <c r="Q2225"/>
      <c r="R2225"/>
      <c r="S2225"/>
      <c r="T2225"/>
      <c r="U2225"/>
      <c r="V2225"/>
      <c r="W2225"/>
      <c r="X2225"/>
      <c r="Y2225"/>
      <c r="Z2225"/>
      <c r="AA2225"/>
      <c r="AB2225"/>
      <c r="AC2225"/>
      <c r="AD2225"/>
    </row>
    <row r="2226" spans="1:30" s="10" customFormat="1" ht="60" customHeight="1">
      <c r="A2226" s="5"/>
      <c r="B2226" s="5"/>
      <c r="C2226" s="18">
        <v>2223</v>
      </c>
      <c r="D2226" s="19" t="s">
        <v>387</v>
      </c>
      <c r="E2226" s="24" t="s">
        <v>11</v>
      </c>
      <c r="F2226" s="24" t="s">
        <v>11</v>
      </c>
      <c r="G2226" s="24"/>
      <c r="H2226" s="92" t="s">
        <v>2316</v>
      </c>
      <c r="I2226" s="127">
        <v>0.25</v>
      </c>
      <c r="J2226" s="11"/>
      <c r="K2226" s="126">
        <v>10</v>
      </c>
      <c r="L2226"/>
      <c r="M2226"/>
      <c r="N2226"/>
      <c r="O2226"/>
      <c r="P2226"/>
      <c r="Q2226"/>
      <c r="R2226"/>
      <c r="S2226"/>
      <c r="T2226"/>
      <c r="U2226"/>
      <c r="V2226"/>
      <c r="W2226"/>
      <c r="X2226"/>
      <c r="Y2226"/>
      <c r="Z2226"/>
      <c r="AA2226"/>
      <c r="AB2226"/>
      <c r="AC2226"/>
      <c r="AD2226"/>
    </row>
    <row r="2227" spans="1:30" s="10" customFormat="1" ht="18.75" customHeight="1">
      <c r="A2227" s="5"/>
      <c r="B2227" s="5"/>
      <c r="C2227" s="18">
        <v>2224</v>
      </c>
      <c r="D2227" s="19" t="s">
        <v>387</v>
      </c>
      <c r="E2227" s="24" t="s">
        <v>11</v>
      </c>
      <c r="F2227" s="24" t="s">
        <v>11</v>
      </c>
      <c r="G2227" s="24" t="str">
        <f>IF(F2227=F2225,"Do",F2227)</f>
        <v>Do</v>
      </c>
      <c r="H2227" s="166" t="s">
        <v>2317</v>
      </c>
      <c r="I2227" s="167">
        <v>3.5</v>
      </c>
      <c r="J2227" s="11"/>
      <c r="K2227" s="123">
        <v>52.5</v>
      </c>
      <c r="L2227"/>
      <c r="M2227"/>
      <c r="N2227"/>
      <c r="O2227"/>
      <c r="P2227"/>
      <c r="Q2227"/>
      <c r="R2227"/>
      <c r="S2227"/>
      <c r="T2227"/>
      <c r="U2227"/>
      <c r="V2227"/>
      <c r="W2227"/>
      <c r="X2227"/>
      <c r="Y2227"/>
      <c r="Z2227"/>
      <c r="AA2227"/>
      <c r="AB2227"/>
      <c r="AC2227"/>
      <c r="AD2227"/>
    </row>
    <row r="2228" spans="1:30" s="10" customFormat="1" ht="18.75" customHeight="1">
      <c r="A2228" s="5"/>
      <c r="B2228" s="5"/>
      <c r="C2228" s="18">
        <v>2225</v>
      </c>
      <c r="D2228" s="19" t="s">
        <v>387</v>
      </c>
      <c r="E2228" s="24" t="s">
        <v>11</v>
      </c>
      <c r="F2228" s="24" t="s">
        <v>11</v>
      </c>
      <c r="G2228" s="24" t="str">
        <f t="shared" si="34"/>
        <v>Do</v>
      </c>
      <c r="H2228" s="166" t="s">
        <v>2318</v>
      </c>
      <c r="I2228" s="167">
        <v>1.61</v>
      </c>
      <c r="J2228" s="11"/>
      <c r="K2228" s="123">
        <v>24.15</v>
      </c>
      <c r="L2228"/>
      <c r="M2228"/>
      <c r="N2228"/>
      <c r="O2228"/>
      <c r="P2228"/>
      <c r="Q2228"/>
      <c r="R2228"/>
      <c r="S2228"/>
      <c r="T2228"/>
      <c r="U2228"/>
      <c r="V2228"/>
      <c r="W2228"/>
      <c r="X2228"/>
      <c r="Y2228"/>
      <c r="Z2228"/>
      <c r="AA2228"/>
      <c r="AB2228"/>
      <c r="AC2228"/>
      <c r="AD2228"/>
    </row>
    <row r="2229" spans="1:30" s="10" customFormat="1" ht="18.75" customHeight="1">
      <c r="A2229" s="5"/>
      <c r="B2229" s="5"/>
      <c r="C2229" s="18">
        <v>2226</v>
      </c>
      <c r="D2229" s="19" t="s">
        <v>387</v>
      </c>
      <c r="E2229" s="24" t="s">
        <v>11</v>
      </c>
      <c r="F2229" s="24" t="s">
        <v>11</v>
      </c>
      <c r="G2229" s="24" t="str">
        <f t="shared" si="34"/>
        <v>Do</v>
      </c>
      <c r="H2229" s="166" t="s">
        <v>2319</v>
      </c>
      <c r="I2229" s="167">
        <v>1.96</v>
      </c>
      <c r="J2229" s="11"/>
      <c r="K2229" s="123">
        <v>29.4</v>
      </c>
      <c r="L2229"/>
      <c r="M2229"/>
      <c r="N2229"/>
      <c r="O2229"/>
      <c r="P2229"/>
      <c r="Q2229"/>
      <c r="R2229"/>
      <c r="S2229"/>
      <c r="T2229"/>
      <c r="U2229"/>
      <c r="V2229"/>
      <c r="W2229"/>
      <c r="X2229"/>
      <c r="Y2229"/>
      <c r="Z2229"/>
      <c r="AA2229"/>
      <c r="AB2229"/>
      <c r="AC2229"/>
      <c r="AD2229"/>
    </row>
    <row r="2230" spans="1:30" s="10" customFormat="1" ht="18.75" customHeight="1">
      <c r="A2230" s="5"/>
      <c r="B2230" s="5"/>
      <c r="C2230" s="18">
        <v>2227</v>
      </c>
      <c r="D2230" s="19" t="s">
        <v>387</v>
      </c>
      <c r="E2230" s="24" t="s">
        <v>11</v>
      </c>
      <c r="F2230" s="24" t="s">
        <v>11</v>
      </c>
      <c r="G2230" s="24" t="str">
        <f t="shared" si="34"/>
        <v>Do</v>
      </c>
      <c r="H2230" s="166" t="s">
        <v>2320</v>
      </c>
      <c r="I2230" s="167">
        <v>2.4</v>
      </c>
      <c r="J2230" s="11"/>
      <c r="K2230" s="123">
        <v>36</v>
      </c>
      <c r="L2230"/>
      <c r="M2230"/>
      <c r="N2230"/>
      <c r="O2230"/>
      <c r="P2230"/>
      <c r="Q2230"/>
      <c r="R2230"/>
      <c r="S2230"/>
      <c r="T2230"/>
      <c r="U2230"/>
      <c r="V2230"/>
      <c r="W2230"/>
      <c r="X2230"/>
      <c r="Y2230"/>
      <c r="Z2230"/>
      <c r="AA2230"/>
      <c r="AB2230"/>
      <c r="AC2230"/>
      <c r="AD2230"/>
    </row>
    <row r="2231" spans="1:30" s="10" customFormat="1" ht="18.75" customHeight="1">
      <c r="A2231" s="5"/>
      <c r="B2231" s="5"/>
      <c r="C2231" s="18">
        <v>2228</v>
      </c>
      <c r="D2231" s="19" t="s">
        <v>387</v>
      </c>
      <c r="E2231" s="24" t="s">
        <v>11</v>
      </c>
      <c r="F2231" s="24" t="s">
        <v>11</v>
      </c>
      <c r="G2231" s="24" t="str">
        <f t="shared" si="34"/>
        <v>Do</v>
      </c>
      <c r="H2231" s="166" t="s">
        <v>2321</v>
      </c>
      <c r="I2231" s="167">
        <v>2.0499999999999998</v>
      </c>
      <c r="J2231" s="11"/>
      <c r="K2231" s="123">
        <v>30.75</v>
      </c>
      <c r="L2231"/>
      <c r="M2231"/>
      <c r="N2231"/>
      <c r="O2231"/>
      <c r="P2231"/>
      <c r="Q2231"/>
      <c r="R2231"/>
      <c r="S2231"/>
      <c r="T2231"/>
      <c r="U2231"/>
      <c r="V2231"/>
      <c r="W2231"/>
      <c r="X2231"/>
      <c r="Y2231"/>
      <c r="Z2231"/>
      <c r="AA2231"/>
      <c r="AB2231"/>
      <c r="AC2231"/>
      <c r="AD2231"/>
    </row>
    <row r="2232" spans="1:30" s="10" customFormat="1" ht="18.75" customHeight="1">
      <c r="A2232" s="5"/>
      <c r="B2232" s="5"/>
      <c r="C2232" s="18">
        <v>2229</v>
      </c>
      <c r="D2232" s="19" t="s">
        <v>387</v>
      </c>
      <c r="E2232" s="24" t="s">
        <v>11</v>
      </c>
      <c r="F2232" s="24" t="s">
        <v>11</v>
      </c>
      <c r="G2232" s="24" t="str">
        <f t="shared" si="34"/>
        <v>Do</v>
      </c>
      <c r="H2232" s="166" t="s">
        <v>2322</v>
      </c>
      <c r="I2232" s="167">
        <v>0.19</v>
      </c>
      <c r="J2232" s="11"/>
      <c r="K2232" s="123">
        <v>17.2</v>
      </c>
      <c r="L2232"/>
      <c r="M2232"/>
      <c r="N2232"/>
      <c r="O2232"/>
      <c r="P2232"/>
      <c r="Q2232"/>
      <c r="R2232"/>
      <c r="S2232"/>
      <c r="T2232"/>
      <c r="U2232"/>
      <c r="V2232"/>
      <c r="W2232"/>
      <c r="X2232"/>
      <c r="Y2232"/>
      <c r="Z2232"/>
      <c r="AA2232"/>
      <c r="AB2232"/>
      <c r="AC2232"/>
      <c r="AD2232"/>
    </row>
    <row r="2233" spans="1:30" s="10" customFormat="1" ht="18.75" customHeight="1">
      <c r="A2233" s="5"/>
      <c r="B2233" s="5"/>
      <c r="C2233" s="18">
        <v>2230</v>
      </c>
      <c r="D2233" s="19" t="s">
        <v>387</v>
      </c>
      <c r="E2233" s="24" t="s">
        <v>11</v>
      </c>
      <c r="F2233" s="24"/>
      <c r="G2233" s="24"/>
      <c r="H2233" s="166" t="s">
        <v>1778</v>
      </c>
      <c r="I2233" s="167"/>
      <c r="J2233" s="11"/>
      <c r="K2233" s="123">
        <v>4.99</v>
      </c>
      <c r="L2233"/>
      <c r="M2233"/>
      <c r="N2233"/>
      <c r="O2233"/>
      <c r="P2233"/>
      <c r="Q2233"/>
      <c r="R2233"/>
      <c r="S2233"/>
      <c r="T2233"/>
      <c r="U2233"/>
      <c r="V2233"/>
      <c r="W2233"/>
      <c r="X2233"/>
      <c r="Y2233"/>
      <c r="Z2233"/>
      <c r="AA2233"/>
      <c r="AB2233"/>
      <c r="AC2233"/>
      <c r="AD2233"/>
    </row>
    <row r="2234" spans="1:30" s="10" customFormat="1" ht="30" customHeight="1">
      <c r="A2234" s="5"/>
      <c r="B2234" s="5"/>
      <c r="C2234" s="18">
        <v>2231</v>
      </c>
      <c r="D2234" s="19" t="s">
        <v>387</v>
      </c>
      <c r="E2234" s="24" t="s">
        <v>11</v>
      </c>
      <c r="F2234" s="24" t="s">
        <v>11</v>
      </c>
      <c r="G2234" s="24" t="str">
        <f>IF(F2234=F2232,"Do",F2234)</f>
        <v>Do</v>
      </c>
      <c r="H2234" s="122" t="s">
        <v>2323</v>
      </c>
      <c r="I2234" s="167">
        <v>3</v>
      </c>
      <c r="J2234" s="11"/>
      <c r="K2234" s="123">
        <v>45</v>
      </c>
      <c r="L2234"/>
      <c r="M2234"/>
      <c r="N2234"/>
      <c r="O2234"/>
      <c r="P2234"/>
      <c r="Q2234"/>
      <c r="R2234"/>
      <c r="S2234"/>
      <c r="T2234"/>
      <c r="U2234"/>
      <c r="V2234"/>
      <c r="W2234"/>
      <c r="X2234"/>
      <c r="Y2234"/>
      <c r="Z2234"/>
      <c r="AA2234"/>
      <c r="AB2234"/>
      <c r="AC2234"/>
      <c r="AD2234"/>
    </row>
    <row r="2235" spans="1:30" s="10" customFormat="1" ht="18.75" customHeight="1">
      <c r="A2235" s="5"/>
      <c r="B2235" s="5"/>
      <c r="C2235" s="18">
        <v>2232</v>
      </c>
      <c r="D2235" s="19" t="s">
        <v>387</v>
      </c>
      <c r="E2235" s="24" t="s">
        <v>11</v>
      </c>
      <c r="F2235" s="24" t="s">
        <v>11</v>
      </c>
      <c r="G2235" s="24" t="str">
        <f t="shared" si="34"/>
        <v>Do</v>
      </c>
      <c r="H2235" s="122" t="s">
        <v>2324</v>
      </c>
      <c r="I2235" s="167">
        <v>1</v>
      </c>
      <c r="J2235" s="11"/>
      <c r="K2235" s="123">
        <v>15</v>
      </c>
      <c r="L2235"/>
      <c r="M2235"/>
      <c r="N2235"/>
      <c r="O2235"/>
      <c r="P2235"/>
      <c r="Q2235"/>
      <c r="R2235"/>
      <c r="S2235"/>
      <c r="T2235"/>
      <c r="U2235"/>
      <c r="V2235"/>
      <c r="W2235"/>
      <c r="X2235"/>
      <c r="Y2235"/>
      <c r="Z2235"/>
      <c r="AA2235"/>
      <c r="AB2235"/>
      <c r="AC2235"/>
      <c r="AD2235"/>
    </row>
    <row r="2236" spans="1:30" s="10" customFormat="1" ht="30" customHeight="1">
      <c r="A2236" s="5"/>
      <c r="B2236" s="5"/>
      <c r="C2236" s="18">
        <v>2233</v>
      </c>
      <c r="D2236" s="19" t="s">
        <v>387</v>
      </c>
      <c r="E2236" s="69" t="s">
        <v>2325</v>
      </c>
      <c r="F2236" s="69" t="s">
        <v>2325</v>
      </c>
      <c r="G2236" s="24" t="str">
        <f t="shared" si="34"/>
        <v>Morigaon SR Division</v>
      </c>
      <c r="H2236" s="168" t="s">
        <v>2326</v>
      </c>
      <c r="I2236" s="148">
        <v>1.9</v>
      </c>
      <c r="J2236" s="11"/>
      <c r="K2236" s="147">
        <v>21.89</v>
      </c>
      <c r="L2236"/>
      <c r="M2236"/>
      <c r="N2236"/>
      <c r="O2236"/>
      <c r="P2236"/>
      <c r="Q2236"/>
      <c r="R2236"/>
      <c r="S2236"/>
      <c r="T2236"/>
      <c r="U2236"/>
      <c r="V2236"/>
      <c r="W2236"/>
      <c r="X2236"/>
      <c r="Y2236"/>
      <c r="Z2236"/>
      <c r="AA2236"/>
      <c r="AB2236"/>
      <c r="AC2236"/>
      <c r="AD2236"/>
    </row>
    <row r="2237" spans="1:30" s="10" customFormat="1" ht="30" customHeight="1">
      <c r="A2237" s="5"/>
      <c r="B2237" s="5"/>
      <c r="C2237" s="18">
        <v>2234</v>
      </c>
      <c r="D2237" s="19" t="s">
        <v>387</v>
      </c>
      <c r="E2237" s="69" t="s">
        <v>2325</v>
      </c>
      <c r="F2237" s="69" t="s">
        <v>2325</v>
      </c>
      <c r="G2237" s="24" t="str">
        <f t="shared" si="34"/>
        <v>Do</v>
      </c>
      <c r="H2237" s="168" t="s">
        <v>2327</v>
      </c>
      <c r="I2237" s="148">
        <v>1</v>
      </c>
      <c r="J2237" s="11"/>
      <c r="K2237" s="147">
        <v>10.029999999999999</v>
      </c>
      <c r="L2237"/>
      <c r="M2237"/>
      <c r="N2237"/>
      <c r="O2237"/>
      <c r="P2237"/>
      <c r="Q2237"/>
      <c r="R2237"/>
      <c r="S2237"/>
      <c r="T2237"/>
      <c r="U2237"/>
      <c r="V2237"/>
      <c r="W2237"/>
      <c r="X2237"/>
      <c r="Y2237"/>
      <c r="Z2237"/>
      <c r="AA2237"/>
      <c r="AB2237"/>
      <c r="AC2237"/>
      <c r="AD2237"/>
    </row>
    <row r="2238" spans="1:30" s="10" customFormat="1" ht="75" customHeight="1">
      <c r="A2238" s="5"/>
      <c r="B2238" s="5"/>
      <c r="C2238" s="18">
        <v>2235</v>
      </c>
      <c r="D2238" s="19" t="s">
        <v>387</v>
      </c>
      <c r="E2238" s="69" t="s">
        <v>2325</v>
      </c>
      <c r="F2238" s="69" t="s">
        <v>2325</v>
      </c>
      <c r="G2238" s="24" t="str">
        <f t="shared" si="34"/>
        <v>Do</v>
      </c>
      <c r="H2238" s="168" t="s">
        <v>2328</v>
      </c>
      <c r="I2238" s="148">
        <v>2</v>
      </c>
      <c r="J2238" s="11"/>
      <c r="K2238" s="147">
        <v>30.64</v>
      </c>
      <c r="L2238"/>
      <c r="M2238"/>
      <c r="N2238"/>
      <c r="O2238"/>
      <c r="P2238"/>
      <c r="Q2238"/>
      <c r="R2238"/>
      <c r="S2238"/>
      <c r="T2238"/>
      <c r="U2238"/>
      <c r="V2238"/>
      <c r="W2238"/>
      <c r="X2238"/>
      <c r="Y2238"/>
      <c r="Z2238"/>
      <c r="AA2238"/>
      <c r="AB2238"/>
      <c r="AC2238"/>
      <c r="AD2238"/>
    </row>
    <row r="2239" spans="1:30" ht="18.75" customHeight="1">
      <c r="A2239" s="5"/>
      <c r="B2239" s="5"/>
      <c r="C2239" s="18">
        <v>2236</v>
      </c>
      <c r="D2239" s="19" t="s">
        <v>387</v>
      </c>
      <c r="E2239" s="69" t="s">
        <v>2325</v>
      </c>
      <c r="F2239" s="69" t="s">
        <v>2325</v>
      </c>
      <c r="G2239" s="24" t="str">
        <f t="shared" si="34"/>
        <v>Do</v>
      </c>
      <c r="H2239" s="168" t="s">
        <v>2329</v>
      </c>
      <c r="I2239" s="148">
        <v>5</v>
      </c>
      <c r="J2239" s="11"/>
      <c r="K2239" s="147">
        <v>36.619999999999997</v>
      </c>
    </row>
    <row r="2240" spans="1:30" ht="18.75" customHeight="1">
      <c r="A2240" s="5"/>
      <c r="B2240" s="5"/>
      <c r="C2240" s="18">
        <v>2237</v>
      </c>
      <c r="D2240" s="19" t="s">
        <v>387</v>
      </c>
      <c r="E2240" s="69" t="s">
        <v>2325</v>
      </c>
      <c r="F2240" s="69" t="s">
        <v>2325</v>
      </c>
      <c r="G2240" s="24" t="str">
        <f t="shared" si="34"/>
        <v>Do</v>
      </c>
      <c r="H2240" s="168" t="s">
        <v>2330</v>
      </c>
      <c r="I2240" s="148">
        <v>4.4000000000000004</v>
      </c>
      <c r="J2240" s="11"/>
      <c r="K2240" s="147">
        <v>32.22</v>
      </c>
    </row>
    <row r="2241" spans="1:30" ht="18.75" customHeight="1">
      <c r="A2241" s="5"/>
      <c r="B2241" s="5"/>
      <c r="C2241" s="18">
        <v>2238</v>
      </c>
      <c r="D2241" s="19" t="s">
        <v>387</v>
      </c>
      <c r="E2241" s="69" t="s">
        <v>2325</v>
      </c>
      <c r="F2241" s="69" t="s">
        <v>2325</v>
      </c>
      <c r="G2241" s="24" t="str">
        <f t="shared" si="34"/>
        <v>Do</v>
      </c>
      <c r="H2241" s="168" t="s">
        <v>2331</v>
      </c>
      <c r="I2241" s="148">
        <v>2.5</v>
      </c>
      <c r="J2241" s="11"/>
      <c r="K2241" s="147">
        <v>13.31</v>
      </c>
    </row>
    <row r="2242" spans="1:30" ht="18.75" customHeight="1">
      <c r="A2242" s="5"/>
      <c r="B2242" s="5"/>
      <c r="C2242" s="18">
        <v>2239</v>
      </c>
      <c r="D2242" s="19" t="s">
        <v>387</v>
      </c>
      <c r="E2242" s="69" t="s">
        <v>2325</v>
      </c>
      <c r="F2242" s="69" t="s">
        <v>2325</v>
      </c>
      <c r="G2242" s="24" t="str">
        <f t="shared" si="34"/>
        <v>Do</v>
      </c>
      <c r="H2242" s="168" t="s">
        <v>2332</v>
      </c>
      <c r="I2242" s="148">
        <v>2.1</v>
      </c>
      <c r="J2242" s="11"/>
      <c r="K2242" s="147">
        <v>11.18</v>
      </c>
    </row>
    <row r="2243" spans="1:30" ht="18.75" customHeight="1">
      <c r="A2243" s="5"/>
      <c r="B2243" s="5"/>
      <c r="C2243" s="18">
        <v>2240</v>
      </c>
      <c r="D2243" s="19" t="s">
        <v>387</v>
      </c>
      <c r="E2243" s="69" t="s">
        <v>2325</v>
      </c>
      <c r="F2243" s="69" t="s">
        <v>2325</v>
      </c>
      <c r="G2243" s="24" t="str">
        <f t="shared" si="34"/>
        <v>Do</v>
      </c>
      <c r="H2243" s="32" t="s">
        <v>2333</v>
      </c>
      <c r="I2243" s="148">
        <v>3</v>
      </c>
      <c r="J2243" s="11"/>
      <c r="K2243" s="147">
        <v>44.112000000000002</v>
      </c>
    </row>
    <row r="2244" spans="1:30" ht="30" customHeight="1">
      <c r="A2244" s="5"/>
      <c r="B2244" s="5"/>
      <c r="C2244" s="18">
        <v>2241</v>
      </c>
      <c r="D2244" s="19" t="s">
        <v>1382</v>
      </c>
      <c r="E2244" s="169" t="s">
        <v>1390</v>
      </c>
      <c r="F2244" s="169" t="s">
        <v>1391</v>
      </c>
      <c r="G2244" s="24" t="str">
        <f t="shared" si="34"/>
        <v>Haflong Road Division</v>
      </c>
      <c r="H2244" s="122" t="s">
        <v>2334</v>
      </c>
      <c r="I2244" s="167">
        <v>0.5</v>
      </c>
      <c r="J2244" s="11"/>
      <c r="K2244" s="123">
        <v>18</v>
      </c>
    </row>
    <row r="2245" spans="1:30" ht="18.75" customHeight="1">
      <c r="A2245" s="5"/>
      <c r="B2245" s="5"/>
      <c r="C2245" s="18">
        <v>2242</v>
      </c>
      <c r="D2245" s="19" t="s">
        <v>1382</v>
      </c>
      <c r="E2245" s="169" t="s">
        <v>1390</v>
      </c>
      <c r="F2245" s="169" t="s">
        <v>1391</v>
      </c>
      <c r="G2245" s="24" t="str">
        <f t="shared" si="34"/>
        <v>Do</v>
      </c>
      <c r="H2245" s="122" t="s">
        <v>2335</v>
      </c>
      <c r="I2245" s="167">
        <v>0.3</v>
      </c>
      <c r="J2245" s="11"/>
      <c r="K2245" s="123">
        <v>7</v>
      </c>
    </row>
    <row r="2246" spans="1:30" ht="18.75" customHeight="1">
      <c r="A2246" s="5"/>
      <c r="B2246" s="5"/>
      <c r="C2246" s="18">
        <v>2243</v>
      </c>
      <c r="D2246" s="19" t="s">
        <v>1382</v>
      </c>
      <c r="E2246" s="169" t="s">
        <v>1390</v>
      </c>
      <c r="F2246" s="169" t="s">
        <v>1391</v>
      </c>
      <c r="G2246" s="24" t="str">
        <f t="shared" si="34"/>
        <v>Do</v>
      </c>
      <c r="H2246" s="122" t="s">
        <v>2336</v>
      </c>
      <c r="I2246" s="167">
        <v>0.3</v>
      </c>
      <c r="J2246" s="11"/>
      <c r="K2246" s="123">
        <v>7</v>
      </c>
    </row>
    <row r="2247" spans="1:30" ht="18.75" customHeight="1">
      <c r="A2247" s="5"/>
      <c r="B2247" s="5"/>
      <c r="C2247" s="18">
        <v>2244</v>
      </c>
      <c r="D2247" s="19" t="s">
        <v>1382</v>
      </c>
      <c r="E2247" s="169" t="s">
        <v>1390</v>
      </c>
      <c r="F2247" s="169" t="s">
        <v>1391</v>
      </c>
      <c r="G2247" s="24" t="str">
        <f t="shared" si="34"/>
        <v>Do</v>
      </c>
      <c r="H2247" s="122" t="s">
        <v>2337</v>
      </c>
      <c r="I2247" s="167">
        <v>0.18</v>
      </c>
      <c r="J2247" s="11"/>
      <c r="K2247" s="123">
        <v>5</v>
      </c>
    </row>
    <row r="2248" spans="1:30" ht="18.75" customHeight="1">
      <c r="A2248" s="5"/>
      <c r="B2248" s="5"/>
      <c r="C2248" s="18">
        <v>2245</v>
      </c>
      <c r="D2248" s="19" t="s">
        <v>1382</v>
      </c>
      <c r="E2248" s="169" t="s">
        <v>1390</v>
      </c>
      <c r="F2248" s="169" t="s">
        <v>1391</v>
      </c>
      <c r="G2248" s="24" t="str">
        <f t="shared" si="34"/>
        <v>Do</v>
      </c>
      <c r="H2248" s="122" t="s">
        <v>2338</v>
      </c>
      <c r="I2248" s="167">
        <v>0.4</v>
      </c>
      <c r="J2248" s="11"/>
      <c r="K2248" s="123">
        <v>8</v>
      </c>
      <c r="Q2248">
        <f>82.53*3</f>
        <v>247.59</v>
      </c>
    </row>
    <row r="2249" spans="1:30" ht="18.75" customHeight="1">
      <c r="A2249" s="5"/>
      <c r="B2249" s="5"/>
      <c r="C2249" s="18">
        <v>2246</v>
      </c>
      <c r="D2249" s="19" t="s">
        <v>1382</v>
      </c>
      <c r="E2249" s="169" t="s">
        <v>1390</v>
      </c>
      <c r="F2249" s="169" t="s">
        <v>1391</v>
      </c>
      <c r="G2249" s="24" t="str">
        <f t="shared" si="34"/>
        <v>Do</v>
      </c>
      <c r="H2249" s="122" t="s">
        <v>2339</v>
      </c>
      <c r="I2249" s="167">
        <v>0.3</v>
      </c>
      <c r="J2249" s="11"/>
      <c r="K2249" s="123">
        <v>5</v>
      </c>
    </row>
    <row r="2250" spans="1:30" ht="30" customHeight="1">
      <c r="A2250" s="5"/>
      <c r="B2250" s="5"/>
      <c r="C2250" s="18">
        <v>2247</v>
      </c>
      <c r="D2250" s="19" t="s">
        <v>1382</v>
      </c>
      <c r="E2250" s="73" t="s">
        <v>2340</v>
      </c>
      <c r="F2250" s="73" t="s">
        <v>2340</v>
      </c>
      <c r="G2250" s="24" t="str">
        <f t="shared" si="34"/>
        <v>Mahur Roads divn</v>
      </c>
      <c r="H2250" s="21" t="s">
        <v>2341</v>
      </c>
      <c r="I2250" s="127">
        <v>3.5329999999999999</v>
      </c>
      <c r="J2250" s="11"/>
      <c r="K2250" s="126">
        <v>50</v>
      </c>
    </row>
    <row r="2251" spans="1:30" ht="30" customHeight="1">
      <c r="A2251" s="5"/>
      <c r="B2251" s="5"/>
      <c r="C2251" s="18">
        <v>2248</v>
      </c>
      <c r="D2251" s="19" t="s">
        <v>1382</v>
      </c>
      <c r="E2251" s="73" t="s">
        <v>2340</v>
      </c>
      <c r="F2251" s="73" t="s">
        <v>2340</v>
      </c>
      <c r="G2251" s="24" t="str">
        <f t="shared" si="34"/>
        <v>Do</v>
      </c>
      <c r="H2251" s="21" t="s">
        <v>2342</v>
      </c>
      <c r="I2251" s="127">
        <v>4</v>
      </c>
      <c r="J2251" s="11"/>
      <c r="K2251" s="126">
        <v>100</v>
      </c>
    </row>
    <row r="2252" spans="1:30" ht="30" customHeight="1">
      <c r="A2252" s="5"/>
      <c r="B2252" s="5"/>
      <c r="C2252" s="18">
        <v>2249</v>
      </c>
      <c r="D2252" s="19" t="s">
        <v>393</v>
      </c>
      <c r="E2252" s="89" t="s">
        <v>829</v>
      </c>
      <c r="F2252" s="89" t="s">
        <v>829</v>
      </c>
      <c r="G2252" s="24" t="str">
        <f t="shared" si="34"/>
        <v>Kaliabor Rural Rd Divn</v>
      </c>
      <c r="H2252" s="32" t="s">
        <v>2343</v>
      </c>
      <c r="I2252" s="117">
        <v>6.8</v>
      </c>
      <c r="J2252" s="11"/>
      <c r="K2252" s="116">
        <v>60</v>
      </c>
    </row>
    <row r="2253" spans="1:30" ht="18.75" customHeight="1">
      <c r="A2253" s="5"/>
      <c r="B2253" s="5"/>
      <c r="C2253" s="18">
        <v>2250</v>
      </c>
      <c r="D2253" s="19" t="s">
        <v>393</v>
      </c>
      <c r="E2253" s="89" t="s">
        <v>829</v>
      </c>
      <c r="F2253" s="89" t="s">
        <v>829</v>
      </c>
      <c r="G2253" s="24" t="str">
        <f t="shared" si="34"/>
        <v>Do</v>
      </c>
      <c r="H2253" s="35" t="s">
        <v>2344</v>
      </c>
      <c r="I2253" s="148">
        <v>8</v>
      </c>
      <c r="J2253" s="11"/>
      <c r="K2253" s="147">
        <v>83</v>
      </c>
    </row>
    <row r="2254" spans="1:30" ht="18.75" customHeight="1">
      <c r="A2254" s="5"/>
      <c r="B2254" s="5"/>
      <c r="C2254" s="18">
        <v>2251</v>
      </c>
      <c r="D2254" s="19" t="s">
        <v>393</v>
      </c>
      <c r="E2254" s="89" t="s">
        <v>829</v>
      </c>
      <c r="F2254" s="89" t="s">
        <v>829</v>
      </c>
      <c r="G2254" s="24" t="str">
        <f t="shared" si="34"/>
        <v>Do</v>
      </c>
      <c r="H2254" s="35" t="s">
        <v>2345</v>
      </c>
      <c r="I2254" s="148">
        <v>0.5</v>
      </c>
      <c r="J2254" s="11"/>
      <c r="K2254" s="147">
        <v>7</v>
      </c>
    </row>
    <row r="2255" spans="1:30" s="10" customFormat="1" ht="18.75" customHeight="1">
      <c r="A2255" s="5"/>
      <c r="B2255" s="5"/>
      <c r="C2255" s="18">
        <v>2252</v>
      </c>
      <c r="D2255" s="19" t="s">
        <v>393</v>
      </c>
      <c r="E2255" s="89" t="s">
        <v>829</v>
      </c>
      <c r="F2255" s="89" t="s">
        <v>829</v>
      </c>
      <c r="G2255" s="24" t="str">
        <f t="shared" si="34"/>
        <v>Do</v>
      </c>
      <c r="H2255" s="35" t="s">
        <v>2346</v>
      </c>
      <c r="I2255" s="148">
        <v>1</v>
      </c>
      <c r="J2255" s="11"/>
      <c r="K2255" s="147">
        <v>14</v>
      </c>
      <c r="L2255"/>
      <c r="M2255"/>
      <c r="N2255"/>
      <c r="O2255"/>
      <c r="P2255"/>
      <c r="Q2255"/>
      <c r="R2255"/>
      <c r="S2255"/>
      <c r="T2255"/>
      <c r="U2255"/>
      <c r="V2255"/>
      <c r="W2255"/>
      <c r="X2255"/>
      <c r="Y2255"/>
      <c r="Z2255"/>
      <c r="AA2255"/>
      <c r="AB2255"/>
      <c r="AC2255"/>
      <c r="AD2255"/>
    </row>
    <row r="2256" spans="1:30" s="10" customFormat="1" ht="18.75" customHeight="1">
      <c r="A2256" s="5"/>
      <c r="B2256" s="5"/>
      <c r="C2256" s="18">
        <v>2253</v>
      </c>
      <c r="D2256" s="19" t="s">
        <v>393</v>
      </c>
      <c r="E2256" s="89" t="s">
        <v>829</v>
      </c>
      <c r="F2256" s="89" t="s">
        <v>829</v>
      </c>
      <c r="G2256" s="24" t="str">
        <f t="shared" si="34"/>
        <v>Do</v>
      </c>
      <c r="H2256" s="35" t="s">
        <v>2347</v>
      </c>
      <c r="I2256" s="148">
        <v>2</v>
      </c>
      <c r="J2256" s="11"/>
      <c r="K2256" s="147">
        <v>26</v>
      </c>
      <c r="L2256"/>
      <c r="M2256"/>
      <c r="N2256"/>
      <c r="O2256"/>
      <c r="P2256"/>
      <c r="Q2256"/>
      <c r="R2256"/>
      <c r="S2256"/>
      <c r="T2256"/>
      <c r="U2256"/>
      <c r="V2256"/>
      <c r="W2256"/>
      <c r="X2256"/>
      <c r="Y2256"/>
      <c r="Z2256"/>
      <c r="AA2256"/>
      <c r="AB2256"/>
      <c r="AC2256"/>
      <c r="AD2256"/>
    </row>
    <row r="2257" spans="1:30" s="10" customFormat="1" ht="18.75" customHeight="1">
      <c r="A2257" s="5"/>
      <c r="B2257" s="5"/>
      <c r="C2257" s="18">
        <v>2254</v>
      </c>
      <c r="D2257" s="19" t="s">
        <v>393</v>
      </c>
      <c r="E2257" s="89" t="s">
        <v>829</v>
      </c>
      <c r="F2257" s="89" t="s">
        <v>829</v>
      </c>
      <c r="G2257" s="24"/>
      <c r="H2257" s="170" t="s">
        <v>1778</v>
      </c>
      <c r="I2257" s="148"/>
      <c r="J2257" s="11"/>
      <c r="K2257" s="147">
        <v>10</v>
      </c>
      <c r="L2257"/>
      <c r="M2257"/>
      <c r="N2257"/>
      <c r="O2257"/>
      <c r="P2257"/>
      <c r="Q2257"/>
      <c r="R2257"/>
      <c r="S2257"/>
      <c r="T2257"/>
      <c r="U2257"/>
      <c r="V2257"/>
      <c r="W2257"/>
      <c r="X2257"/>
      <c r="Y2257"/>
      <c r="Z2257"/>
      <c r="AA2257"/>
      <c r="AB2257"/>
      <c r="AC2257"/>
      <c r="AD2257"/>
    </row>
    <row r="2258" spans="1:30" s="10" customFormat="1" ht="18.75" customHeight="1">
      <c r="A2258" s="5"/>
      <c r="B2258" s="5"/>
      <c r="C2258" s="18">
        <v>2255</v>
      </c>
      <c r="D2258" s="19" t="s">
        <v>393</v>
      </c>
      <c r="E2258" s="89" t="s">
        <v>829</v>
      </c>
      <c r="F2258" s="89" t="s">
        <v>829</v>
      </c>
      <c r="G2258" s="24" t="str">
        <f>IF(F2258=F2256,"Do",F2258)</f>
        <v>Do</v>
      </c>
      <c r="H2258" s="35" t="s">
        <v>2348</v>
      </c>
      <c r="I2258" s="148">
        <v>4</v>
      </c>
      <c r="J2258" s="11"/>
      <c r="K2258" s="147">
        <v>76</v>
      </c>
      <c r="L2258"/>
      <c r="M2258"/>
      <c r="N2258"/>
      <c r="O2258"/>
      <c r="P2258"/>
      <c r="Q2258"/>
      <c r="R2258"/>
      <c r="S2258"/>
      <c r="T2258"/>
      <c r="U2258"/>
      <c r="V2258"/>
      <c r="W2258"/>
      <c r="X2258"/>
      <c r="Y2258"/>
      <c r="Z2258"/>
      <c r="AA2258"/>
      <c r="AB2258"/>
      <c r="AC2258"/>
      <c r="AD2258"/>
    </row>
    <row r="2259" spans="1:30" s="10" customFormat="1" ht="18.75" customHeight="1">
      <c r="A2259" s="5"/>
      <c r="B2259" s="5"/>
      <c r="C2259" s="18">
        <v>2256</v>
      </c>
      <c r="D2259" s="19" t="s">
        <v>393</v>
      </c>
      <c r="E2259" s="89" t="s">
        <v>829</v>
      </c>
      <c r="F2259" s="89" t="s">
        <v>829</v>
      </c>
      <c r="G2259" s="24" t="str">
        <f t="shared" si="34"/>
        <v>Do</v>
      </c>
      <c r="H2259" s="35" t="s">
        <v>2349</v>
      </c>
      <c r="I2259" s="148">
        <v>2.2000000000000002</v>
      </c>
      <c r="J2259" s="11"/>
      <c r="K2259" s="147">
        <v>38</v>
      </c>
      <c r="L2259"/>
      <c r="M2259"/>
      <c r="N2259"/>
      <c r="O2259"/>
      <c r="P2259"/>
      <c r="Q2259"/>
      <c r="R2259"/>
      <c r="S2259"/>
      <c r="T2259"/>
      <c r="U2259"/>
      <c r="V2259"/>
      <c r="W2259"/>
      <c r="X2259"/>
      <c r="Y2259"/>
      <c r="Z2259"/>
      <c r="AA2259"/>
      <c r="AB2259"/>
      <c r="AC2259"/>
      <c r="AD2259"/>
    </row>
    <row r="2260" spans="1:30" s="10" customFormat="1" ht="18.75" customHeight="1">
      <c r="A2260" s="5"/>
      <c r="B2260" s="5"/>
      <c r="C2260" s="18">
        <v>2257</v>
      </c>
      <c r="D2260" s="19" t="s">
        <v>393</v>
      </c>
      <c r="E2260" s="89" t="s">
        <v>829</v>
      </c>
      <c r="F2260" s="89" t="s">
        <v>829</v>
      </c>
      <c r="G2260" s="24" t="str">
        <f t="shared" si="34"/>
        <v>Do</v>
      </c>
      <c r="H2260" s="35" t="s">
        <v>2350</v>
      </c>
      <c r="I2260" s="148">
        <v>1.0349999999999999</v>
      </c>
      <c r="J2260" s="11"/>
      <c r="K2260" s="147">
        <v>19</v>
      </c>
      <c r="L2260"/>
      <c r="M2260"/>
      <c r="N2260"/>
      <c r="O2260"/>
      <c r="P2260"/>
      <c r="Q2260"/>
      <c r="R2260"/>
      <c r="S2260"/>
      <c r="T2260"/>
      <c r="U2260"/>
      <c r="V2260"/>
      <c r="W2260"/>
      <c r="X2260"/>
      <c r="Y2260"/>
      <c r="Z2260"/>
      <c r="AA2260"/>
      <c r="AB2260"/>
      <c r="AC2260"/>
      <c r="AD2260"/>
    </row>
    <row r="2261" spans="1:30" s="10" customFormat="1" ht="18.75" customHeight="1">
      <c r="A2261" s="5"/>
      <c r="B2261" s="5"/>
      <c r="C2261" s="18">
        <v>2258</v>
      </c>
      <c r="D2261" s="19" t="s">
        <v>393</v>
      </c>
      <c r="E2261" s="89" t="s">
        <v>829</v>
      </c>
      <c r="F2261" s="89" t="s">
        <v>829</v>
      </c>
      <c r="G2261" s="24" t="str">
        <f t="shared" si="34"/>
        <v>Do</v>
      </c>
      <c r="H2261" s="35" t="s">
        <v>2351</v>
      </c>
      <c r="I2261" s="148">
        <v>1.1000000000000001</v>
      </c>
      <c r="J2261" s="11"/>
      <c r="K2261" s="147">
        <v>19</v>
      </c>
      <c r="L2261"/>
      <c r="M2261"/>
      <c r="N2261"/>
      <c r="O2261"/>
      <c r="P2261"/>
      <c r="Q2261"/>
      <c r="R2261"/>
      <c r="S2261"/>
      <c r="T2261"/>
      <c r="U2261"/>
      <c r="V2261"/>
      <c r="W2261"/>
      <c r="X2261"/>
      <c r="Y2261"/>
      <c r="Z2261"/>
      <c r="AA2261"/>
      <c r="AB2261"/>
      <c r="AC2261"/>
      <c r="AD2261"/>
    </row>
    <row r="2262" spans="1:30" s="10" customFormat="1" ht="30" customHeight="1">
      <c r="A2262" s="5"/>
      <c r="B2262" s="5"/>
      <c r="C2262" s="18">
        <v>2259</v>
      </c>
      <c r="D2262" s="19" t="s">
        <v>393</v>
      </c>
      <c r="E2262" s="18" t="s">
        <v>394</v>
      </c>
      <c r="F2262" s="18" t="s">
        <v>2352</v>
      </c>
      <c r="G2262" s="24" t="str">
        <f t="shared" si="34"/>
        <v>Nagaon Rural Road Division</v>
      </c>
      <c r="H2262" s="32" t="s">
        <v>2353</v>
      </c>
      <c r="I2262" s="148">
        <v>3.2</v>
      </c>
      <c r="J2262" s="11"/>
      <c r="K2262" s="147">
        <v>80</v>
      </c>
      <c r="L2262"/>
      <c r="M2262"/>
      <c r="N2262"/>
      <c r="O2262"/>
      <c r="P2262"/>
      <c r="Q2262"/>
      <c r="R2262"/>
      <c r="S2262"/>
      <c r="T2262"/>
      <c r="U2262"/>
      <c r="V2262"/>
      <c r="W2262"/>
      <c r="X2262"/>
      <c r="Y2262"/>
      <c r="Z2262"/>
      <c r="AA2262"/>
      <c r="AB2262"/>
      <c r="AC2262"/>
      <c r="AD2262"/>
    </row>
    <row r="2263" spans="1:30" s="10" customFormat="1" ht="30" customHeight="1">
      <c r="A2263" s="5"/>
      <c r="B2263" s="5"/>
      <c r="C2263" s="18">
        <v>2260</v>
      </c>
      <c r="D2263" s="19" t="s">
        <v>393</v>
      </c>
      <c r="E2263" s="18" t="s">
        <v>2354</v>
      </c>
      <c r="F2263" s="18" t="s">
        <v>2352</v>
      </c>
      <c r="G2263" s="24"/>
      <c r="H2263" s="118" t="s">
        <v>1778</v>
      </c>
      <c r="I2263" s="148"/>
      <c r="J2263" s="11"/>
      <c r="K2263" s="147">
        <v>8</v>
      </c>
      <c r="L2263"/>
      <c r="M2263"/>
      <c r="N2263"/>
      <c r="O2263"/>
      <c r="P2263"/>
      <c r="Q2263"/>
      <c r="R2263"/>
      <c r="S2263"/>
      <c r="T2263"/>
      <c r="U2263"/>
      <c r="V2263"/>
      <c r="W2263"/>
      <c r="X2263"/>
      <c r="Y2263"/>
      <c r="Z2263"/>
      <c r="AA2263"/>
      <c r="AB2263"/>
      <c r="AC2263"/>
      <c r="AD2263"/>
    </row>
    <row r="2264" spans="1:30" s="10" customFormat="1" ht="30" customHeight="1">
      <c r="A2264" s="5"/>
      <c r="B2264" s="5"/>
      <c r="C2264" s="18">
        <v>2261</v>
      </c>
      <c r="D2264" s="19" t="s">
        <v>393</v>
      </c>
      <c r="E2264" s="89" t="s">
        <v>829</v>
      </c>
      <c r="F2264" s="89" t="s">
        <v>829</v>
      </c>
      <c r="G2264" s="24" t="str">
        <f>IF(F2264=F2262,"Do",F2264)</f>
        <v>Kaliabor Rural Rd Divn</v>
      </c>
      <c r="H2264" s="35" t="s">
        <v>2355</v>
      </c>
      <c r="I2264" s="148">
        <v>3.7</v>
      </c>
      <c r="J2264" s="11"/>
      <c r="K2264" s="147">
        <v>57.5</v>
      </c>
      <c r="L2264"/>
      <c r="M2264"/>
      <c r="N2264"/>
      <c r="O2264"/>
      <c r="P2264"/>
      <c r="Q2264"/>
      <c r="R2264"/>
      <c r="S2264"/>
      <c r="T2264"/>
      <c r="U2264"/>
      <c r="V2264"/>
      <c r="W2264"/>
      <c r="X2264"/>
      <c r="Y2264"/>
      <c r="Z2264"/>
      <c r="AA2264"/>
      <c r="AB2264"/>
      <c r="AC2264"/>
      <c r="AD2264"/>
    </row>
    <row r="2265" spans="1:30" s="10" customFormat="1" ht="18.75" customHeight="1">
      <c r="A2265" s="5"/>
      <c r="B2265" s="5"/>
      <c r="C2265" s="18">
        <v>2262</v>
      </c>
      <c r="D2265" s="19" t="s">
        <v>393</v>
      </c>
      <c r="E2265" s="89" t="s">
        <v>829</v>
      </c>
      <c r="F2265" s="89" t="s">
        <v>829</v>
      </c>
      <c r="G2265" s="24" t="str">
        <f t="shared" si="34"/>
        <v>Do</v>
      </c>
      <c r="H2265" s="35" t="s">
        <v>2356</v>
      </c>
      <c r="I2265" s="148">
        <v>2</v>
      </c>
      <c r="J2265" s="11"/>
      <c r="K2265" s="147">
        <v>35.5</v>
      </c>
      <c r="L2265"/>
      <c r="M2265"/>
      <c r="N2265"/>
      <c r="O2265"/>
      <c r="P2265"/>
      <c r="Q2265"/>
      <c r="R2265"/>
      <c r="S2265"/>
      <c r="T2265"/>
      <c r="U2265"/>
      <c r="V2265"/>
      <c r="W2265"/>
      <c r="X2265"/>
      <c r="Y2265"/>
      <c r="Z2265"/>
      <c r="AA2265"/>
      <c r="AB2265"/>
      <c r="AC2265"/>
      <c r="AD2265"/>
    </row>
    <row r="2266" spans="1:30" s="10" customFormat="1" ht="30" customHeight="1">
      <c r="A2266" s="5"/>
      <c r="B2266" s="5"/>
      <c r="C2266" s="18">
        <v>2263</v>
      </c>
      <c r="D2266" s="19" t="s">
        <v>393</v>
      </c>
      <c r="E2266" s="69" t="s">
        <v>394</v>
      </c>
      <c r="F2266" s="69" t="s">
        <v>2352</v>
      </c>
      <c r="G2266" s="24" t="str">
        <f t="shared" si="34"/>
        <v>Nagaon Rural Road Division</v>
      </c>
      <c r="H2266" s="32" t="s">
        <v>2357</v>
      </c>
      <c r="I2266" s="148">
        <v>3</v>
      </c>
      <c r="J2266" s="11"/>
      <c r="K2266" s="147">
        <v>59.78</v>
      </c>
      <c r="L2266"/>
      <c r="M2266"/>
      <c r="N2266"/>
      <c r="O2266"/>
      <c r="P2266"/>
      <c r="Q2266"/>
      <c r="R2266"/>
      <c r="S2266"/>
      <c r="T2266"/>
      <c r="U2266"/>
      <c r="V2266"/>
      <c r="W2266"/>
      <c r="X2266"/>
      <c r="Y2266"/>
      <c r="Z2266"/>
      <c r="AA2266"/>
      <c r="AB2266"/>
      <c r="AC2266"/>
      <c r="AD2266"/>
    </row>
    <row r="2267" spans="1:30" s="10" customFormat="1" ht="30" customHeight="1">
      <c r="A2267" s="5"/>
      <c r="B2267" s="5"/>
      <c r="C2267" s="18">
        <v>2264</v>
      </c>
      <c r="D2267" s="19" t="s">
        <v>393</v>
      </c>
      <c r="E2267" s="69" t="s">
        <v>394</v>
      </c>
      <c r="F2267" s="69" t="s">
        <v>2352</v>
      </c>
      <c r="G2267" s="24" t="str">
        <f t="shared" si="34"/>
        <v>Do</v>
      </c>
      <c r="H2267" s="32" t="s">
        <v>2358</v>
      </c>
      <c r="I2267" s="148">
        <v>3.3</v>
      </c>
      <c r="J2267" s="11"/>
      <c r="K2267" s="147">
        <v>40.22</v>
      </c>
      <c r="L2267"/>
      <c r="M2267"/>
      <c r="N2267"/>
      <c r="O2267"/>
      <c r="P2267"/>
      <c r="Q2267"/>
      <c r="R2267"/>
      <c r="S2267"/>
      <c r="T2267"/>
      <c r="U2267"/>
      <c r="V2267"/>
      <c r="W2267"/>
      <c r="X2267"/>
      <c r="Y2267"/>
      <c r="Z2267"/>
      <c r="AA2267"/>
      <c r="AB2267"/>
      <c r="AC2267"/>
      <c r="AD2267"/>
    </row>
    <row r="2268" spans="1:30" s="10" customFormat="1" ht="30" customHeight="1">
      <c r="A2268" s="5"/>
      <c r="B2268" s="5"/>
      <c r="C2268" s="18">
        <v>2265</v>
      </c>
      <c r="D2268" s="19" t="s">
        <v>393</v>
      </c>
      <c r="E2268" s="69" t="s">
        <v>2354</v>
      </c>
      <c r="F2268" s="69" t="s">
        <v>2352</v>
      </c>
      <c r="G2268" s="24"/>
      <c r="H2268" s="118" t="s">
        <v>1778</v>
      </c>
      <c r="I2268" s="148"/>
      <c r="J2268" s="11"/>
      <c r="K2268" s="147">
        <v>7</v>
      </c>
      <c r="L2268"/>
      <c r="M2268"/>
      <c r="N2268"/>
      <c r="O2268"/>
      <c r="P2268"/>
      <c r="Q2268"/>
      <c r="R2268"/>
      <c r="S2268"/>
      <c r="T2268"/>
      <c r="U2268"/>
      <c r="V2268"/>
      <c r="W2268"/>
      <c r="X2268"/>
      <c r="Y2268"/>
      <c r="Z2268"/>
      <c r="AA2268"/>
      <c r="AB2268"/>
      <c r="AC2268"/>
      <c r="AD2268"/>
    </row>
    <row r="2269" spans="1:30" s="10" customFormat="1" ht="30" customHeight="1">
      <c r="A2269" s="5"/>
      <c r="B2269" s="5"/>
      <c r="C2269" s="18">
        <v>2266</v>
      </c>
      <c r="D2269" s="19" t="s">
        <v>393</v>
      </c>
      <c r="E2269" s="89" t="s">
        <v>829</v>
      </c>
      <c r="F2269" s="89" t="s">
        <v>829</v>
      </c>
      <c r="G2269" s="24" t="str">
        <f>IF(F2269=F2267,"Do",F2269)</f>
        <v>Kaliabor Rural Rd Divn</v>
      </c>
      <c r="H2269" s="35" t="s">
        <v>2359</v>
      </c>
      <c r="I2269" s="148">
        <v>0.71</v>
      </c>
      <c r="J2269" s="11"/>
      <c r="K2269" s="116">
        <v>13</v>
      </c>
      <c r="L2269"/>
      <c r="M2269"/>
      <c r="N2269"/>
      <c r="O2269"/>
      <c r="P2269"/>
      <c r="Q2269"/>
      <c r="R2269"/>
      <c r="S2269"/>
      <c r="T2269"/>
      <c r="U2269"/>
      <c r="V2269"/>
      <c r="W2269"/>
      <c r="X2269"/>
      <c r="Y2269"/>
      <c r="Z2269"/>
      <c r="AA2269"/>
      <c r="AB2269"/>
      <c r="AC2269"/>
      <c r="AD2269"/>
    </row>
    <row r="2270" spans="1:30" s="10" customFormat="1" ht="18.75" customHeight="1">
      <c r="A2270" s="5"/>
      <c r="B2270" s="5"/>
      <c r="C2270" s="18">
        <v>2267</v>
      </c>
      <c r="D2270" s="19" t="s">
        <v>393</v>
      </c>
      <c r="E2270" s="89" t="s">
        <v>829</v>
      </c>
      <c r="F2270" s="89" t="s">
        <v>829</v>
      </c>
      <c r="G2270" s="24" t="str">
        <f t="shared" si="34"/>
        <v>Do</v>
      </c>
      <c r="H2270" s="35" t="s">
        <v>2360</v>
      </c>
      <c r="I2270" s="117">
        <v>2</v>
      </c>
      <c r="J2270" s="11"/>
      <c r="K2270" s="116">
        <v>23.11</v>
      </c>
      <c r="L2270"/>
      <c r="M2270"/>
      <c r="N2270"/>
      <c r="O2270"/>
      <c r="P2270"/>
      <c r="Q2270"/>
      <c r="R2270"/>
      <c r="S2270"/>
      <c r="T2270"/>
      <c r="U2270"/>
      <c r="V2270"/>
      <c r="W2270"/>
      <c r="X2270"/>
      <c r="Y2270"/>
      <c r="Z2270"/>
      <c r="AA2270"/>
      <c r="AB2270"/>
      <c r="AC2270"/>
      <c r="AD2270"/>
    </row>
    <row r="2271" spans="1:30" s="10" customFormat="1" ht="18.75" customHeight="1">
      <c r="A2271" s="5"/>
      <c r="B2271" s="5"/>
      <c r="C2271" s="18">
        <v>2268</v>
      </c>
      <c r="D2271" s="19" t="s">
        <v>393</v>
      </c>
      <c r="E2271" s="89" t="s">
        <v>829</v>
      </c>
      <c r="F2271" s="89" t="s">
        <v>829</v>
      </c>
      <c r="G2271" s="24" t="str">
        <f t="shared" si="34"/>
        <v>Do</v>
      </c>
      <c r="H2271" s="32" t="s">
        <v>2361</v>
      </c>
      <c r="I2271" s="117">
        <v>3</v>
      </c>
      <c r="J2271" s="11"/>
      <c r="K2271" s="116">
        <v>35.64</v>
      </c>
      <c r="L2271"/>
      <c r="M2271"/>
      <c r="N2271"/>
      <c r="O2271"/>
      <c r="P2271"/>
      <c r="Q2271"/>
      <c r="R2271"/>
      <c r="S2271"/>
      <c r="T2271"/>
      <c r="U2271"/>
      <c r="V2271"/>
      <c r="W2271"/>
      <c r="X2271"/>
      <c r="Y2271"/>
      <c r="Z2271"/>
      <c r="AA2271"/>
      <c r="AB2271"/>
      <c r="AC2271"/>
      <c r="AD2271"/>
    </row>
    <row r="2272" spans="1:30" s="10" customFormat="1" ht="30" customHeight="1">
      <c r="A2272" s="5"/>
      <c r="B2272" s="5"/>
      <c r="C2272" s="18">
        <v>2269</v>
      </c>
      <c r="D2272" s="19" t="s">
        <v>393</v>
      </c>
      <c r="E2272" s="89" t="s">
        <v>829</v>
      </c>
      <c r="F2272" s="89" t="s">
        <v>829</v>
      </c>
      <c r="G2272" s="24" t="str">
        <f t="shared" si="34"/>
        <v>Do</v>
      </c>
      <c r="H2272" s="32" t="s">
        <v>2362</v>
      </c>
      <c r="I2272" s="117">
        <v>2.5</v>
      </c>
      <c r="J2272" s="11"/>
      <c r="K2272" s="116">
        <v>36.869999999999997</v>
      </c>
      <c r="L2272"/>
      <c r="M2272"/>
      <c r="N2272"/>
      <c r="O2272"/>
      <c r="P2272"/>
      <c r="Q2272"/>
      <c r="R2272"/>
      <c r="S2272"/>
      <c r="T2272"/>
      <c r="U2272"/>
      <c r="V2272"/>
      <c r="W2272"/>
      <c r="X2272"/>
      <c r="Y2272"/>
      <c r="Z2272"/>
      <c r="AA2272"/>
      <c r="AB2272"/>
      <c r="AC2272"/>
      <c r="AD2272"/>
    </row>
    <row r="2273" spans="1:30" s="10" customFormat="1" ht="18.75" customHeight="1">
      <c r="A2273" s="5"/>
      <c r="B2273" s="5"/>
      <c r="C2273" s="18">
        <v>2270</v>
      </c>
      <c r="D2273" s="19" t="s">
        <v>393</v>
      </c>
      <c r="E2273" s="89" t="s">
        <v>829</v>
      </c>
      <c r="F2273" s="89" t="s">
        <v>829</v>
      </c>
      <c r="G2273" s="24" t="str">
        <f t="shared" si="34"/>
        <v>Do</v>
      </c>
      <c r="H2273" s="32" t="s">
        <v>2363</v>
      </c>
      <c r="I2273" s="117">
        <v>1.65</v>
      </c>
      <c r="J2273" s="11"/>
      <c r="K2273" s="116">
        <v>21.34</v>
      </c>
      <c r="L2273"/>
      <c r="M2273"/>
      <c r="N2273"/>
      <c r="O2273"/>
      <c r="P2273"/>
      <c r="Q2273"/>
      <c r="R2273"/>
      <c r="S2273"/>
      <c r="T2273"/>
      <c r="U2273"/>
      <c r="V2273"/>
      <c r="W2273"/>
      <c r="X2273"/>
      <c r="Y2273"/>
      <c r="Z2273"/>
      <c r="AA2273"/>
      <c r="AB2273"/>
      <c r="AC2273"/>
      <c r="AD2273"/>
    </row>
    <row r="2274" spans="1:30" s="10" customFormat="1" ht="18.75" customHeight="1">
      <c r="A2274" s="5"/>
      <c r="B2274" s="5"/>
      <c r="C2274" s="18">
        <v>2271</v>
      </c>
      <c r="D2274" s="19" t="s">
        <v>393</v>
      </c>
      <c r="E2274" s="89" t="s">
        <v>829</v>
      </c>
      <c r="F2274" s="89" t="s">
        <v>829</v>
      </c>
      <c r="G2274" s="24" t="str">
        <f t="shared" si="34"/>
        <v>Do</v>
      </c>
      <c r="H2274" s="21" t="s">
        <v>2364</v>
      </c>
      <c r="I2274" s="127">
        <v>3.8</v>
      </c>
      <c r="J2274" s="11"/>
      <c r="K2274" s="126">
        <v>60.04</v>
      </c>
      <c r="L2274"/>
      <c r="M2274"/>
      <c r="N2274"/>
      <c r="O2274"/>
      <c r="P2274"/>
      <c r="Q2274"/>
      <c r="R2274"/>
      <c r="S2274"/>
      <c r="T2274"/>
      <c r="U2274"/>
      <c r="V2274"/>
      <c r="W2274"/>
      <c r="X2274"/>
      <c r="Y2274"/>
      <c r="Z2274"/>
      <c r="AA2274"/>
      <c r="AB2274"/>
      <c r="AC2274"/>
      <c r="AD2274"/>
    </row>
    <row r="2275" spans="1:30" s="10" customFormat="1" ht="18.75" customHeight="1">
      <c r="A2275" s="5"/>
      <c r="B2275" s="5"/>
      <c r="C2275" s="18">
        <v>2272</v>
      </c>
      <c r="D2275" s="19" t="s">
        <v>393</v>
      </c>
      <c r="E2275" s="89" t="s">
        <v>829</v>
      </c>
      <c r="F2275" s="89" t="s">
        <v>829</v>
      </c>
      <c r="G2275" s="24" t="str">
        <f t="shared" si="34"/>
        <v>Do</v>
      </c>
      <c r="H2275" s="35" t="s">
        <v>1778</v>
      </c>
      <c r="I2275" s="117"/>
      <c r="J2275" s="11"/>
      <c r="K2275" s="116">
        <v>10</v>
      </c>
      <c r="L2275"/>
      <c r="M2275"/>
      <c r="N2275"/>
      <c r="O2275"/>
      <c r="P2275"/>
      <c r="Q2275"/>
      <c r="R2275"/>
      <c r="S2275"/>
      <c r="T2275"/>
      <c r="U2275"/>
      <c r="V2275"/>
      <c r="W2275"/>
      <c r="X2275"/>
      <c r="Y2275"/>
      <c r="Z2275"/>
      <c r="AA2275"/>
      <c r="AB2275"/>
      <c r="AC2275"/>
      <c r="AD2275"/>
    </row>
    <row r="2276" spans="1:30" s="10" customFormat="1" ht="30" customHeight="1">
      <c r="A2276" s="5"/>
      <c r="B2276" s="5"/>
      <c r="C2276" s="18">
        <v>2273</v>
      </c>
      <c r="D2276" s="19" t="s">
        <v>393</v>
      </c>
      <c r="E2276" s="69" t="s">
        <v>9</v>
      </c>
      <c r="F2276" s="69" t="s">
        <v>9</v>
      </c>
      <c r="G2276" s="24" t="str">
        <f t="shared" si="34"/>
        <v>Nagaon RR Division</v>
      </c>
      <c r="H2276" s="32" t="s">
        <v>2365</v>
      </c>
      <c r="I2276" s="148">
        <v>5.2</v>
      </c>
      <c r="J2276" s="11"/>
      <c r="K2276" s="147">
        <v>87</v>
      </c>
      <c r="L2276"/>
      <c r="M2276"/>
      <c r="N2276"/>
      <c r="O2276"/>
      <c r="P2276"/>
      <c r="Q2276"/>
      <c r="R2276"/>
      <c r="S2276"/>
      <c r="T2276"/>
      <c r="U2276"/>
      <c r="V2276"/>
      <c r="W2276"/>
      <c r="X2276"/>
      <c r="Y2276"/>
      <c r="Z2276"/>
      <c r="AA2276"/>
      <c r="AB2276"/>
      <c r="AC2276"/>
      <c r="AD2276"/>
    </row>
    <row r="2277" spans="1:30" s="10" customFormat="1" ht="18.75" customHeight="1">
      <c r="A2277" s="5"/>
      <c r="B2277" s="5"/>
      <c r="C2277" s="18">
        <v>2274</v>
      </c>
      <c r="D2277" s="19" t="s">
        <v>393</v>
      </c>
      <c r="E2277" s="69" t="s">
        <v>9</v>
      </c>
      <c r="F2277" s="69" t="s">
        <v>9</v>
      </c>
      <c r="G2277" s="24" t="str">
        <f t="shared" si="34"/>
        <v>Do</v>
      </c>
      <c r="H2277" s="32" t="s">
        <v>2366</v>
      </c>
      <c r="I2277" s="148">
        <v>3.35</v>
      </c>
      <c r="J2277" s="11"/>
      <c r="K2277" s="147">
        <v>50</v>
      </c>
      <c r="L2277"/>
      <c r="M2277"/>
      <c r="N2277"/>
      <c r="O2277"/>
      <c r="P2277"/>
      <c r="Q2277"/>
      <c r="R2277"/>
      <c r="S2277"/>
      <c r="T2277"/>
      <c r="U2277"/>
      <c r="V2277"/>
      <c r="W2277"/>
      <c r="X2277"/>
      <c r="Y2277"/>
      <c r="Z2277"/>
      <c r="AA2277"/>
      <c r="AB2277"/>
      <c r="AC2277"/>
      <c r="AD2277"/>
    </row>
    <row r="2278" spans="1:30" s="10" customFormat="1" ht="18.75" customHeight="1">
      <c r="A2278" s="5"/>
      <c r="B2278" s="5"/>
      <c r="C2278" s="18">
        <v>2275</v>
      </c>
      <c r="D2278" s="19" t="s">
        <v>393</v>
      </c>
      <c r="E2278" s="69" t="s">
        <v>9</v>
      </c>
      <c r="F2278" s="69" t="s">
        <v>9</v>
      </c>
      <c r="G2278" s="24" t="str">
        <f t="shared" si="34"/>
        <v>Do</v>
      </c>
      <c r="H2278" s="32" t="s">
        <v>2367</v>
      </c>
      <c r="I2278" s="148">
        <v>1.8</v>
      </c>
      <c r="J2278" s="11"/>
      <c r="K2278" s="147">
        <v>28</v>
      </c>
      <c r="L2278"/>
      <c r="M2278"/>
      <c r="N2278"/>
      <c r="O2278"/>
      <c r="P2278"/>
      <c r="Q2278"/>
      <c r="R2278"/>
      <c r="S2278"/>
      <c r="T2278"/>
      <c r="U2278"/>
      <c r="V2278"/>
      <c r="W2278"/>
      <c r="X2278"/>
      <c r="Y2278"/>
      <c r="Z2278"/>
      <c r="AA2278"/>
      <c r="AB2278"/>
      <c r="AC2278"/>
      <c r="AD2278"/>
    </row>
    <row r="2279" spans="1:30" s="10" customFormat="1" ht="18.75" customHeight="1">
      <c r="A2279" s="5"/>
      <c r="B2279" s="5"/>
      <c r="C2279" s="18">
        <v>2276</v>
      </c>
      <c r="D2279" s="19" t="s">
        <v>393</v>
      </c>
      <c r="E2279" s="69" t="s">
        <v>9</v>
      </c>
      <c r="F2279" s="69" t="s">
        <v>9</v>
      </c>
      <c r="G2279" s="24" t="str">
        <f t="shared" si="34"/>
        <v>Do</v>
      </c>
      <c r="H2279" s="32" t="s">
        <v>2368</v>
      </c>
      <c r="I2279" s="148">
        <v>2.2999999999999998</v>
      </c>
      <c r="J2279" s="11"/>
      <c r="K2279" s="147">
        <v>35</v>
      </c>
      <c r="L2279"/>
      <c r="M2279"/>
      <c r="N2279"/>
      <c r="O2279"/>
      <c r="P2279"/>
      <c r="Q2279"/>
      <c r="R2279"/>
      <c r="S2279"/>
      <c r="T2279"/>
      <c r="U2279"/>
      <c r="V2279"/>
      <c r="W2279"/>
      <c r="X2279"/>
      <c r="Y2279"/>
      <c r="Z2279"/>
      <c r="AA2279"/>
      <c r="AB2279"/>
      <c r="AC2279"/>
      <c r="AD2279"/>
    </row>
    <row r="2280" spans="1:30" s="10" customFormat="1" ht="18.75" customHeight="1">
      <c r="A2280" s="5"/>
      <c r="B2280" s="5"/>
      <c r="C2280" s="18">
        <v>2277</v>
      </c>
      <c r="D2280" s="19" t="s">
        <v>393</v>
      </c>
      <c r="E2280" s="69" t="s">
        <v>9</v>
      </c>
      <c r="F2280" s="69" t="s">
        <v>9</v>
      </c>
      <c r="G2280" s="24" t="str">
        <f t="shared" si="34"/>
        <v>Do</v>
      </c>
      <c r="H2280" s="32" t="s">
        <v>2369</v>
      </c>
      <c r="I2280" s="148">
        <v>3.7</v>
      </c>
      <c r="J2280" s="11"/>
      <c r="K2280" s="147">
        <v>89.52</v>
      </c>
      <c r="L2280"/>
      <c r="M2280"/>
      <c r="N2280"/>
      <c r="O2280"/>
      <c r="P2280"/>
      <c r="Q2280"/>
      <c r="R2280"/>
      <c r="S2280"/>
      <c r="T2280"/>
      <c r="U2280"/>
      <c r="V2280"/>
      <c r="W2280"/>
      <c r="X2280"/>
      <c r="Y2280"/>
      <c r="Z2280"/>
      <c r="AA2280"/>
      <c r="AB2280"/>
      <c r="AC2280"/>
      <c r="AD2280"/>
    </row>
    <row r="2281" spans="1:30" s="10" customFormat="1" ht="18.75" customHeight="1">
      <c r="A2281" s="5"/>
      <c r="B2281" s="5"/>
      <c r="C2281" s="18">
        <v>2278</v>
      </c>
      <c r="D2281" s="19" t="s">
        <v>393</v>
      </c>
      <c r="E2281" s="69" t="s">
        <v>9</v>
      </c>
      <c r="F2281" s="69" t="s">
        <v>9</v>
      </c>
      <c r="G2281" s="24" t="str">
        <f t="shared" si="34"/>
        <v>Do</v>
      </c>
      <c r="H2281" s="32" t="s">
        <v>2370</v>
      </c>
      <c r="I2281" s="148">
        <v>1.8</v>
      </c>
      <c r="J2281" s="11"/>
      <c r="K2281" s="147">
        <v>39.880000000000003</v>
      </c>
      <c r="L2281"/>
      <c r="M2281"/>
      <c r="N2281"/>
      <c r="O2281"/>
      <c r="P2281"/>
      <c r="Q2281"/>
      <c r="R2281"/>
      <c r="S2281"/>
      <c r="T2281"/>
      <c r="U2281"/>
      <c r="V2281"/>
      <c r="W2281"/>
      <c r="X2281"/>
      <c r="Y2281"/>
      <c r="Z2281"/>
      <c r="AA2281"/>
      <c r="AB2281"/>
      <c r="AC2281"/>
      <c r="AD2281"/>
    </row>
    <row r="2282" spans="1:30" s="10" customFormat="1" ht="18.75" customHeight="1">
      <c r="A2282" s="5"/>
      <c r="B2282" s="5"/>
      <c r="C2282" s="18">
        <v>2279</v>
      </c>
      <c r="D2282" s="19" t="s">
        <v>393</v>
      </c>
      <c r="E2282" s="69" t="s">
        <v>9</v>
      </c>
      <c r="F2282" s="69" t="s">
        <v>9</v>
      </c>
      <c r="G2282" s="24" t="str">
        <f t="shared" si="34"/>
        <v>Do</v>
      </c>
      <c r="H2282" s="32" t="s">
        <v>2353</v>
      </c>
      <c r="I2282" s="148">
        <v>0.9</v>
      </c>
      <c r="J2282" s="11"/>
      <c r="K2282" s="147">
        <v>10.6</v>
      </c>
      <c r="L2282"/>
      <c r="M2282"/>
      <c r="N2282"/>
      <c r="O2282"/>
      <c r="P2282"/>
      <c r="Q2282"/>
      <c r="R2282"/>
      <c r="S2282"/>
      <c r="T2282"/>
      <c r="U2282"/>
      <c r="V2282"/>
      <c r="W2282"/>
      <c r="X2282"/>
      <c r="Y2282"/>
      <c r="Z2282"/>
      <c r="AA2282"/>
      <c r="AB2282"/>
      <c r="AC2282"/>
      <c r="AD2282"/>
    </row>
    <row r="2283" spans="1:30" s="10" customFormat="1" ht="18.75" customHeight="1">
      <c r="A2283" s="5"/>
      <c r="B2283" s="5"/>
      <c r="C2283" s="18">
        <v>2280</v>
      </c>
      <c r="D2283" s="19" t="s">
        <v>393</v>
      </c>
      <c r="E2283" s="69" t="s">
        <v>9</v>
      </c>
      <c r="F2283" s="69" t="s">
        <v>9</v>
      </c>
      <c r="G2283" s="24" t="str">
        <f>IF(F2283=F2282,"Do",F2283)</f>
        <v>Do</v>
      </c>
      <c r="H2283" s="32" t="s">
        <v>2371</v>
      </c>
      <c r="I2283" s="148">
        <v>1</v>
      </c>
      <c r="J2283" s="11"/>
      <c r="K2283" s="147">
        <v>18</v>
      </c>
      <c r="L2283"/>
      <c r="M2283"/>
      <c r="N2283"/>
      <c r="O2283"/>
      <c r="P2283"/>
      <c r="Q2283"/>
      <c r="R2283"/>
      <c r="S2283"/>
      <c r="T2283"/>
      <c r="U2283"/>
      <c r="V2283"/>
      <c r="W2283"/>
      <c r="X2283"/>
      <c r="Y2283"/>
      <c r="Z2283"/>
      <c r="AA2283"/>
      <c r="AB2283"/>
      <c r="AC2283"/>
      <c r="AD2283"/>
    </row>
    <row r="2284" spans="1:30" s="10" customFormat="1" ht="30" customHeight="1">
      <c r="A2284" s="5"/>
      <c r="B2284" s="5"/>
      <c r="C2284" s="18">
        <v>2281</v>
      </c>
      <c r="D2284" s="19" t="s">
        <v>393</v>
      </c>
      <c r="E2284" s="69" t="s">
        <v>9</v>
      </c>
      <c r="F2284" s="69" t="s">
        <v>9</v>
      </c>
      <c r="G2284" s="24" t="str">
        <f t="shared" si="34"/>
        <v>Do</v>
      </c>
      <c r="H2284" s="32" t="s">
        <v>2372</v>
      </c>
      <c r="I2284" s="148">
        <v>1.8</v>
      </c>
      <c r="J2284" s="11"/>
      <c r="K2284" s="147">
        <v>35</v>
      </c>
      <c r="L2284"/>
      <c r="M2284"/>
      <c r="N2284"/>
      <c r="O2284"/>
      <c r="P2284"/>
      <c r="Q2284"/>
      <c r="R2284"/>
      <c r="S2284"/>
      <c r="T2284"/>
      <c r="U2284"/>
      <c r="V2284"/>
      <c r="W2284"/>
      <c r="X2284"/>
      <c r="Y2284"/>
      <c r="Z2284"/>
      <c r="AA2284"/>
      <c r="AB2284"/>
      <c r="AC2284"/>
      <c r="AD2284"/>
    </row>
    <row r="2285" spans="1:30" s="10" customFormat="1" ht="18.75" customHeight="1">
      <c r="A2285" s="5"/>
      <c r="B2285" s="5"/>
      <c r="C2285" s="18">
        <v>2282</v>
      </c>
      <c r="D2285" s="19" t="s">
        <v>393</v>
      </c>
      <c r="E2285" s="69" t="s">
        <v>9</v>
      </c>
      <c r="F2285" s="69" t="s">
        <v>9</v>
      </c>
      <c r="G2285" s="24" t="str">
        <f t="shared" si="34"/>
        <v>Do</v>
      </c>
      <c r="H2285" s="32" t="s">
        <v>2373</v>
      </c>
      <c r="I2285" s="148">
        <v>3</v>
      </c>
      <c r="J2285" s="11"/>
      <c r="K2285" s="147">
        <v>47</v>
      </c>
      <c r="L2285"/>
      <c r="M2285"/>
      <c r="N2285"/>
      <c r="O2285"/>
      <c r="P2285"/>
      <c r="Q2285"/>
      <c r="R2285"/>
      <c r="S2285"/>
      <c r="T2285"/>
      <c r="U2285"/>
      <c r="V2285"/>
      <c r="W2285"/>
      <c r="X2285"/>
      <c r="Y2285"/>
      <c r="Z2285"/>
      <c r="AA2285"/>
      <c r="AB2285"/>
      <c r="AC2285"/>
      <c r="AD2285"/>
    </row>
    <row r="2286" spans="1:30" s="10" customFormat="1" ht="18.75" customHeight="1">
      <c r="A2286" s="5"/>
      <c r="B2286" s="5"/>
      <c r="C2286" s="18">
        <v>2283</v>
      </c>
      <c r="D2286" s="19" t="s">
        <v>393</v>
      </c>
      <c r="E2286" s="69" t="s">
        <v>9</v>
      </c>
      <c r="F2286" s="69" t="s">
        <v>9</v>
      </c>
      <c r="G2286" s="24" t="str">
        <f t="shared" si="34"/>
        <v>Do</v>
      </c>
      <c r="H2286" s="32" t="s">
        <v>2374</v>
      </c>
      <c r="I2286" s="148">
        <v>3.3</v>
      </c>
      <c r="J2286" s="11"/>
      <c r="K2286" s="147">
        <v>57.82</v>
      </c>
      <c r="L2286"/>
      <c r="M2286"/>
      <c r="N2286"/>
      <c r="O2286"/>
      <c r="P2286"/>
      <c r="Q2286"/>
      <c r="R2286"/>
      <c r="S2286"/>
      <c r="T2286"/>
      <c r="U2286"/>
      <c r="V2286"/>
      <c r="W2286"/>
      <c r="X2286"/>
      <c r="Y2286"/>
      <c r="Z2286"/>
      <c r="AA2286"/>
      <c r="AB2286"/>
      <c r="AC2286"/>
      <c r="AD2286"/>
    </row>
    <row r="2287" spans="1:30" s="10" customFormat="1" ht="18.75" customHeight="1">
      <c r="A2287" s="5"/>
      <c r="B2287" s="5"/>
      <c r="C2287" s="18">
        <v>2284</v>
      </c>
      <c r="D2287" s="19" t="s">
        <v>393</v>
      </c>
      <c r="E2287" s="69" t="s">
        <v>9</v>
      </c>
      <c r="F2287" s="69" t="s">
        <v>9</v>
      </c>
      <c r="G2287" s="24" t="str">
        <f t="shared" si="34"/>
        <v>Do</v>
      </c>
      <c r="H2287" s="32" t="s">
        <v>2375</v>
      </c>
      <c r="I2287" s="148">
        <v>1</v>
      </c>
      <c r="J2287" s="11"/>
      <c r="K2287" s="147">
        <v>16.600000000000001</v>
      </c>
      <c r="L2287"/>
      <c r="M2287"/>
      <c r="N2287"/>
      <c r="O2287"/>
      <c r="P2287"/>
      <c r="Q2287"/>
      <c r="R2287"/>
      <c r="S2287"/>
      <c r="T2287"/>
      <c r="U2287"/>
      <c r="V2287"/>
      <c r="W2287"/>
      <c r="X2287"/>
      <c r="Y2287"/>
      <c r="Z2287"/>
      <c r="AA2287"/>
      <c r="AB2287"/>
      <c r="AC2287"/>
      <c r="AD2287"/>
    </row>
    <row r="2288" spans="1:30" s="10" customFormat="1" ht="18.75" customHeight="1">
      <c r="A2288" s="5"/>
      <c r="B2288" s="5"/>
      <c r="C2288" s="18">
        <v>2285</v>
      </c>
      <c r="D2288" s="19" t="s">
        <v>393</v>
      </c>
      <c r="E2288" s="69" t="s">
        <v>9</v>
      </c>
      <c r="F2288" s="69" t="s">
        <v>9</v>
      </c>
      <c r="G2288" s="24" t="str">
        <f t="shared" si="34"/>
        <v>Do</v>
      </c>
      <c r="H2288" s="32" t="s">
        <v>2376</v>
      </c>
      <c r="I2288" s="148">
        <v>0.85</v>
      </c>
      <c r="J2288" s="11"/>
      <c r="K2288" s="147">
        <v>16.399999999999999</v>
      </c>
      <c r="L2288"/>
      <c r="M2288"/>
      <c r="N2288"/>
      <c r="O2288"/>
      <c r="P2288"/>
      <c r="Q2288"/>
      <c r="R2288"/>
      <c r="S2288"/>
      <c r="T2288"/>
      <c r="U2288"/>
      <c r="V2288"/>
      <c r="W2288"/>
      <c r="X2288"/>
      <c r="Y2288"/>
      <c r="Z2288"/>
      <c r="AA2288"/>
      <c r="AB2288"/>
      <c r="AC2288"/>
      <c r="AD2288"/>
    </row>
    <row r="2289" spans="1:30" s="10" customFormat="1" ht="75" customHeight="1">
      <c r="A2289" s="5"/>
      <c r="B2289" s="5"/>
      <c r="C2289" s="18">
        <v>2286</v>
      </c>
      <c r="D2289" s="19" t="s">
        <v>393</v>
      </c>
      <c r="E2289" s="69" t="s">
        <v>9</v>
      </c>
      <c r="F2289" s="69" t="s">
        <v>9</v>
      </c>
      <c r="G2289" s="24" t="str">
        <f t="shared" si="34"/>
        <v>Do</v>
      </c>
      <c r="H2289" s="32" t="s">
        <v>2377</v>
      </c>
      <c r="I2289" s="148">
        <v>0.33</v>
      </c>
      <c r="J2289" s="11"/>
      <c r="K2289" s="147">
        <v>4.18</v>
      </c>
      <c r="L2289"/>
      <c r="M2289"/>
      <c r="N2289"/>
      <c r="O2289"/>
      <c r="P2289"/>
      <c r="Q2289"/>
      <c r="R2289"/>
      <c r="S2289"/>
      <c r="T2289"/>
      <c r="U2289"/>
      <c r="V2289"/>
      <c r="W2289"/>
      <c r="X2289"/>
      <c r="Y2289"/>
      <c r="Z2289"/>
      <c r="AA2289"/>
      <c r="AB2289"/>
      <c r="AC2289"/>
      <c r="AD2289"/>
    </row>
    <row r="2290" spans="1:30" s="10" customFormat="1" ht="30" customHeight="1">
      <c r="A2290" s="5"/>
      <c r="B2290" s="5"/>
      <c r="C2290" s="18">
        <v>2287</v>
      </c>
      <c r="D2290" s="19" t="s">
        <v>393</v>
      </c>
      <c r="E2290" s="69" t="s">
        <v>9</v>
      </c>
      <c r="F2290" s="69" t="s">
        <v>9</v>
      </c>
      <c r="G2290" s="24" t="str">
        <f t="shared" si="34"/>
        <v>Do</v>
      </c>
      <c r="H2290" s="32" t="s">
        <v>2378</v>
      </c>
      <c r="I2290" s="117">
        <v>2.6</v>
      </c>
      <c r="J2290" s="11"/>
      <c r="K2290" s="116">
        <v>100</v>
      </c>
      <c r="L2290"/>
      <c r="M2290"/>
      <c r="N2290"/>
      <c r="O2290"/>
      <c r="P2290"/>
      <c r="Q2290"/>
      <c r="R2290"/>
      <c r="S2290"/>
      <c r="T2290"/>
      <c r="U2290"/>
      <c r="V2290"/>
      <c r="W2290"/>
      <c r="X2290"/>
      <c r="Y2290"/>
      <c r="Z2290"/>
      <c r="AA2290"/>
      <c r="AB2290"/>
      <c r="AC2290"/>
      <c r="AD2290"/>
    </row>
    <row r="2291" spans="1:30" s="10" customFormat="1" ht="18.75" customHeight="1">
      <c r="A2291" s="5"/>
      <c r="B2291" s="5"/>
      <c r="C2291" s="18">
        <v>2288</v>
      </c>
      <c r="D2291" s="19" t="s">
        <v>393</v>
      </c>
      <c r="E2291" s="69" t="s">
        <v>9</v>
      </c>
      <c r="F2291" s="69" t="s">
        <v>9</v>
      </c>
      <c r="G2291" s="24" t="str">
        <f t="shared" si="34"/>
        <v>Do</v>
      </c>
      <c r="H2291" s="32" t="s">
        <v>2379</v>
      </c>
      <c r="I2291" s="117">
        <v>0.7</v>
      </c>
      <c r="J2291" s="11"/>
      <c r="K2291" s="116">
        <v>30</v>
      </c>
      <c r="L2291"/>
      <c r="M2291"/>
      <c r="N2291"/>
      <c r="O2291"/>
      <c r="P2291"/>
      <c r="Q2291"/>
      <c r="R2291"/>
      <c r="S2291"/>
      <c r="T2291"/>
      <c r="U2291"/>
      <c r="V2291"/>
      <c r="W2291"/>
      <c r="X2291"/>
      <c r="Y2291"/>
      <c r="Z2291"/>
      <c r="AA2291"/>
      <c r="AB2291"/>
      <c r="AC2291"/>
      <c r="AD2291"/>
    </row>
    <row r="2292" spans="1:30" s="10" customFormat="1" ht="30" customHeight="1">
      <c r="A2292" s="5"/>
      <c r="B2292" s="5"/>
      <c r="C2292" s="18">
        <v>2289</v>
      </c>
      <c r="D2292" s="19" t="s">
        <v>393</v>
      </c>
      <c r="E2292" s="69" t="s">
        <v>9</v>
      </c>
      <c r="F2292" s="69" t="s">
        <v>9</v>
      </c>
      <c r="G2292" s="24" t="str">
        <f t="shared" si="34"/>
        <v>Do</v>
      </c>
      <c r="H2292" s="32" t="s">
        <v>2380</v>
      </c>
      <c r="I2292" s="117">
        <v>0.73</v>
      </c>
      <c r="J2292" s="11"/>
      <c r="K2292" s="116">
        <v>30</v>
      </c>
      <c r="L2292"/>
      <c r="M2292"/>
      <c r="N2292"/>
      <c r="O2292"/>
      <c r="P2292"/>
      <c r="Q2292"/>
      <c r="R2292"/>
      <c r="S2292"/>
      <c r="T2292"/>
      <c r="U2292"/>
      <c r="V2292"/>
      <c r="W2292"/>
      <c r="X2292"/>
      <c r="Y2292"/>
      <c r="Z2292"/>
      <c r="AA2292"/>
      <c r="AB2292"/>
      <c r="AC2292"/>
      <c r="AD2292"/>
    </row>
    <row r="2293" spans="1:30" s="10" customFormat="1" ht="18.75" customHeight="1">
      <c r="A2293" s="5"/>
      <c r="B2293" s="5"/>
      <c r="C2293" s="18">
        <v>2290</v>
      </c>
      <c r="D2293" s="19" t="s">
        <v>393</v>
      </c>
      <c r="E2293" s="69" t="s">
        <v>9</v>
      </c>
      <c r="F2293" s="69" t="s">
        <v>9</v>
      </c>
      <c r="G2293" s="24" t="str">
        <f t="shared" si="34"/>
        <v>Do</v>
      </c>
      <c r="H2293" s="32" t="s">
        <v>2381</v>
      </c>
      <c r="I2293" s="117">
        <v>1.3</v>
      </c>
      <c r="J2293" s="11"/>
      <c r="K2293" s="116">
        <v>50</v>
      </c>
      <c r="L2293"/>
      <c r="M2293"/>
      <c r="N2293"/>
      <c r="O2293"/>
      <c r="P2293"/>
      <c r="Q2293"/>
      <c r="R2293"/>
      <c r="S2293"/>
      <c r="T2293"/>
      <c r="U2293"/>
      <c r="V2293"/>
      <c r="W2293"/>
      <c r="X2293"/>
      <c r="Y2293"/>
      <c r="Z2293"/>
      <c r="AA2293"/>
      <c r="AB2293"/>
      <c r="AC2293"/>
      <c r="AD2293"/>
    </row>
    <row r="2294" spans="1:30" s="10" customFormat="1" ht="18.75" customHeight="1">
      <c r="A2294" s="5"/>
      <c r="B2294" s="5"/>
      <c r="C2294" s="18">
        <v>2291</v>
      </c>
      <c r="D2294" s="19" t="s">
        <v>393</v>
      </c>
      <c r="E2294" s="69" t="s">
        <v>9</v>
      </c>
      <c r="F2294" s="69" t="s">
        <v>9</v>
      </c>
      <c r="G2294" s="24" t="str">
        <f t="shared" ref="G2294:G2362" si="35">IF(F2294=F2293,"Do",F2294)</f>
        <v>Do</v>
      </c>
      <c r="H2294" s="32" t="s">
        <v>2382</v>
      </c>
      <c r="I2294" s="117">
        <v>1.7</v>
      </c>
      <c r="J2294" s="11"/>
      <c r="K2294" s="116">
        <v>50</v>
      </c>
      <c r="L2294"/>
      <c r="M2294"/>
      <c r="N2294"/>
      <c r="O2294"/>
      <c r="P2294"/>
      <c r="Q2294"/>
      <c r="R2294"/>
      <c r="S2294"/>
      <c r="T2294"/>
      <c r="U2294"/>
      <c r="V2294"/>
      <c r="W2294"/>
      <c r="X2294"/>
      <c r="Y2294"/>
      <c r="Z2294"/>
      <c r="AA2294"/>
      <c r="AB2294"/>
      <c r="AC2294"/>
      <c r="AD2294"/>
    </row>
    <row r="2295" spans="1:30" s="10" customFormat="1" ht="18.75" customHeight="1">
      <c r="A2295" s="5"/>
      <c r="B2295" s="5"/>
      <c r="C2295" s="18">
        <v>2292</v>
      </c>
      <c r="D2295" s="19" t="s">
        <v>393</v>
      </c>
      <c r="E2295" s="69" t="s">
        <v>9</v>
      </c>
      <c r="F2295" s="69" t="s">
        <v>9</v>
      </c>
      <c r="G2295" s="24" t="str">
        <f t="shared" si="35"/>
        <v>Do</v>
      </c>
      <c r="H2295" s="32" t="s">
        <v>2383</v>
      </c>
      <c r="I2295" s="117">
        <v>1.1000000000000001</v>
      </c>
      <c r="J2295" s="11"/>
      <c r="K2295" s="116">
        <v>40</v>
      </c>
      <c r="L2295"/>
      <c r="M2295"/>
      <c r="N2295"/>
      <c r="O2295"/>
      <c r="P2295"/>
      <c r="Q2295"/>
      <c r="R2295"/>
      <c r="S2295"/>
      <c r="T2295"/>
      <c r="U2295"/>
      <c r="V2295"/>
      <c r="W2295"/>
      <c r="X2295"/>
      <c r="Y2295"/>
      <c r="Z2295"/>
      <c r="AA2295"/>
      <c r="AB2295"/>
      <c r="AC2295"/>
      <c r="AD2295"/>
    </row>
    <row r="2296" spans="1:30" s="10" customFormat="1" ht="30" customHeight="1">
      <c r="A2296" s="5"/>
      <c r="B2296" s="5"/>
      <c r="C2296" s="18">
        <v>2293</v>
      </c>
      <c r="D2296" s="19" t="s">
        <v>393</v>
      </c>
      <c r="E2296" s="69" t="s">
        <v>9</v>
      </c>
      <c r="F2296" s="69" t="s">
        <v>9</v>
      </c>
      <c r="G2296" s="24" t="str">
        <f t="shared" si="35"/>
        <v>Do</v>
      </c>
      <c r="H2296" s="32" t="s">
        <v>2384</v>
      </c>
      <c r="I2296" s="117">
        <v>0.9</v>
      </c>
      <c r="J2296" s="11"/>
      <c r="K2296" s="116">
        <v>32.5</v>
      </c>
      <c r="L2296"/>
      <c r="M2296"/>
      <c r="N2296"/>
      <c r="O2296"/>
      <c r="P2296"/>
      <c r="Q2296"/>
      <c r="R2296"/>
      <c r="S2296"/>
      <c r="T2296"/>
      <c r="U2296"/>
      <c r="V2296"/>
      <c r="W2296"/>
      <c r="X2296"/>
      <c r="Y2296"/>
      <c r="Z2296"/>
      <c r="AA2296"/>
      <c r="AB2296"/>
      <c r="AC2296"/>
      <c r="AD2296"/>
    </row>
    <row r="2297" spans="1:30" s="10" customFormat="1" ht="30" customHeight="1">
      <c r="A2297" s="5"/>
      <c r="B2297" s="5"/>
      <c r="C2297" s="18">
        <v>2294</v>
      </c>
      <c r="D2297" s="19" t="s">
        <v>393</v>
      </c>
      <c r="E2297" s="69" t="s">
        <v>9</v>
      </c>
      <c r="F2297" s="69" t="s">
        <v>9</v>
      </c>
      <c r="G2297" s="24" t="str">
        <f t="shared" si="35"/>
        <v>Do</v>
      </c>
      <c r="H2297" s="32" t="s">
        <v>2385</v>
      </c>
      <c r="I2297" s="117">
        <v>0.9</v>
      </c>
      <c r="J2297" s="11"/>
      <c r="K2297" s="116">
        <v>32.5</v>
      </c>
      <c r="L2297"/>
      <c r="M2297"/>
      <c r="N2297"/>
      <c r="O2297"/>
      <c r="P2297"/>
      <c r="Q2297"/>
      <c r="R2297"/>
      <c r="S2297"/>
      <c r="T2297"/>
      <c r="U2297"/>
      <c r="V2297"/>
      <c r="W2297"/>
      <c r="X2297"/>
      <c r="Y2297"/>
      <c r="Z2297"/>
      <c r="AA2297"/>
      <c r="AB2297"/>
      <c r="AC2297"/>
      <c r="AD2297"/>
    </row>
    <row r="2298" spans="1:30" s="10" customFormat="1" ht="30" customHeight="1">
      <c r="A2298" s="5"/>
      <c r="B2298" s="5"/>
      <c r="C2298" s="18">
        <v>2295</v>
      </c>
      <c r="D2298" s="19" t="s">
        <v>393</v>
      </c>
      <c r="E2298" s="69" t="s">
        <v>9</v>
      </c>
      <c r="F2298" s="69" t="s">
        <v>9</v>
      </c>
      <c r="G2298" s="24" t="str">
        <f t="shared" si="35"/>
        <v>Do</v>
      </c>
      <c r="H2298" s="32" t="s">
        <v>2386</v>
      </c>
      <c r="I2298" s="117">
        <v>1.2</v>
      </c>
      <c r="J2298" s="11"/>
      <c r="K2298" s="116">
        <v>35</v>
      </c>
      <c r="L2298"/>
      <c r="M2298"/>
      <c r="N2298"/>
      <c r="O2298"/>
      <c r="P2298"/>
      <c r="Q2298"/>
      <c r="R2298"/>
      <c r="S2298"/>
      <c r="T2298"/>
      <c r="U2298"/>
      <c r="V2298"/>
      <c r="W2298"/>
      <c r="X2298"/>
      <c r="Y2298"/>
      <c r="Z2298"/>
      <c r="AA2298"/>
      <c r="AB2298"/>
      <c r="AC2298"/>
      <c r="AD2298"/>
    </row>
    <row r="2299" spans="1:30" s="10" customFormat="1" ht="30" customHeight="1">
      <c r="A2299" s="5"/>
      <c r="B2299" s="5"/>
      <c r="C2299" s="18">
        <v>2296</v>
      </c>
      <c r="D2299" s="19" t="s">
        <v>33</v>
      </c>
      <c r="E2299" s="169" t="s">
        <v>2387</v>
      </c>
      <c r="F2299" s="169" t="s">
        <v>2387</v>
      </c>
      <c r="G2299" s="24" t="str">
        <f t="shared" si="35"/>
        <v>Nalbari RR Division</v>
      </c>
      <c r="H2299" s="150" t="s">
        <v>2388</v>
      </c>
      <c r="I2299" s="167">
        <v>8.35</v>
      </c>
      <c r="J2299" s="11"/>
      <c r="K2299" s="123">
        <v>124.33</v>
      </c>
      <c r="L2299"/>
      <c r="M2299"/>
      <c r="N2299"/>
      <c r="O2299"/>
      <c r="P2299"/>
      <c r="Q2299"/>
      <c r="R2299"/>
      <c r="S2299"/>
      <c r="T2299"/>
      <c r="U2299"/>
      <c r="V2299"/>
      <c r="W2299"/>
      <c r="X2299"/>
      <c r="Y2299"/>
      <c r="Z2299"/>
      <c r="AA2299"/>
      <c r="AB2299"/>
      <c r="AC2299"/>
      <c r="AD2299"/>
    </row>
    <row r="2300" spans="1:30" s="10" customFormat="1" ht="18.75" customHeight="1">
      <c r="A2300" s="5"/>
      <c r="B2300" s="5"/>
      <c r="C2300" s="18">
        <v>2297</v>
      </c>
      <c r="D2300" s="19" t="s">
        <v>33</v>
      </c>
      <c r="E2300" s="169" t="s">
        <v>2387</v>
      </c>
      <c r="F2300" s="169" t="s">
        <v>2387</v>
      </c>
      <c r="G2300" s="24" t="str">
        <f t="shared" si="35"/>
        <v>Do</v>
      </c>
      <c r="H2300" s="150" t="s">
        <v>2389</v>
      </c>
      <c r="I2300" s="167">
        <v>1.74</v>
      </c>
      <c r="J2300" s="11"/>
      <c r="K2300" s="123">
        <v>39.42</v>
      </c>
      <c r="L2300"/>
      <c r="M2300"/>
      <c r="N2300"/>
      <c r="O2300"/>
      <c r="P2300"/>
      <c r="Q2300"/>
      <c r="R2300"/>
      <c r="S2300"/>
      <c r="T2300"/>
      <c r="U2300"/>
      <c r="V2300"/>
      <c r="W2300"/>
      <c r="X2300"/>
      <c r="Y2300"/>
      <c r="Z2300"/>
      <c r="AA2300"/>
      <c r="AB2300"/>
      <c r="AC2300"/>
      <c r="AD2300"/>
    </row>
    <row r="2301" spans="1:30" s="10" customFormat="1" ht="18.75" customHeight="1">
      <c r="A2301" s="5"/>
      <c r="B2301" s="5"/>
      <c r="C2301" s="18">
        <v>2298</v>
      </c>
      <c r="D2301" s="19" t="s">
        <v>33</v>
      </c>
      <c r="E2301" s="169" t="s">
        <v>2387</v>
      </c>
      <c r="F2301" s="169" t="s">
        <v>2387</v>
      </c>
      <c r="G2301" s="24" t="str">
        <f t="shared" si="35"/>
        <v>Do</v>
      </c>
      <c r="H2301" s="150" t="s">
        <v>2390</v>
      </c>
      <c r="I2301" s="167">
        <v>1</v>
      </c>
      <c r="J2301" s="11"/>
      <c r="K2301" s="123">
        <v>22.25</v>
      </c>
      <c r="L2301"/>
      <c r="M2301"/>
      <c r="N2301"/>
      <c r="O2301"/>
      <c r="P2301"/>
      <c r="Q2301"/>
      <c r="R2301"/>
      <c r="S2301"/>
      <c r="T2301"/>
      <c r="U2301"/>
      <c r="V2301"/>
      <c r="W2301"/>
      <c r="X2301"/>
      <c r="Y2301"/>
      <c r="Z2301"/>
      <c r="AA2301"/>
      <c r="AB2301"/>
      <c r="AC2301"/>
      <c r="AD2301"/>
    </row>
    <row r="2302" spans="1:30" s="10" customFormat="1" ht="18.75" customHeight="1">
      <c r="A2302" s="5"/>
      <c r="B2302" s="5"/>
      <c r="C2302" s="18">
        <v>2299</v>
      </c>
      <c r="D2302" s="19" t="s">
        <v>33</v>
      </c>
      <c r="E2302" s="169" t="s">
        <v>2387</v>
      </c>
      <c r="F2302" s="169" t="s">
        <v>2387</v>
      </c>
      <c r="G2302" s="24" t="str">
        <f t="shared" si="35"/>
        <v>Do</v>
      </c>
      <c r="H2302" s="122" t="s">
        <v>2391</v>
      </c>
      <c r="I2302" s="167">
        <v>1.3</v>
      </c>
      <c r="J2302" s="11"/>
      <c r="K2302" s="123">
        <v>14</v>
      </c>
      <c r="L2302"/>
      <c r="M2302"/>
      <c r="N2302"/>
      <c r="O2302"/>
      <c r="P2302"/>
      <c r="Q2302"/>
      <c r="R2302"/>
      <c r="S2302"/>
      <c r="T2302"/>
      <c r="U2302"/>
      <c r="V2302"/>
      <c r="W2302"/>
      <c r="X2302"/>
      <c r="Y2302"/>
      <c r="Z2302"/>
      <c r="AA2302"/>
      <c r="AB2302"/>
      <c r="AC2302"/>
      <c r="AD2302"/>
    </row>
    <row r="2303" spans="1:30" s="10" customFormat="1" ht="18.75" customHeight="1">
      <c r="A2303" s="5"/>
      <c r="B2303" s="5"/>
      <c r="C2303" s="18">
        <v>2300</v>
      </c>
      <c r="D2303" s="19" t="s">
        <v>33</v>
      </c>
      <c r="E2303" s="169" t="s">
        <v>2387</v>
      </c>
      <c r="F2303" s="169" t="s">
        <v>2387</v>
      </c>
      <c r="G2303" s="24" t="str">
        <f t="shared" si="35"/>
        <v>Do</v>
      </c>
      <c r="H2303" s="150" t="s">
        <v>2392</v>
      </c>
      <c r="I2303" s="167">
        <v>1.3</v>
      </c>
      <c r="J2303" s="11"/>
      <c r="K2303" s="123">
        <v>18.11</v>
      </c>
      <c r="L2303"/>
      <c r="M2303"/>
      <c r="N2303"/>
      <c r="O2303"/>
      <c r="P2303"/>
      <c r="Q2303"/>
      <c r="R2303"/>
      <c r="S2303"/>
      <c r="T2303"/>
      <c r="U2303"/>
      <c r="V2303"/>
      <c r="W2303"/>
      <c r="X2303"/>
      <c r="Y2303"/>
      <c r="Z2303"/>
      <c r="AA2303"/>
      <c r="AB2303"/>
      <c r="AC2303"/>
      <c r="AD2303"/>
    </row>
    <row r="2304" spans="1:30" s="10" customFormat="1" ht="18.75" customHeight="1">
      <c r="A2304" s="5"/>
      <c r="B2304" s="5"/>
      <c r="C2304" s="18">
        <v>2301</v>
      </c>
      <c r="D2304" s="19" t="s">
        <v>33</v>
      </c>
      <c r="E2304" s="169" t="s">
        <v>2387</v>
      </c>
      <c r="F2304" s="169" t="s">
        <v>2387</v>
      </c>
      <c r="G2304" s="24" t="str">
        <f t="shared" si="35"/>
        <v>Do</v>
      </c>
      <c r="H2304" s="150" t="s">
        <v>2393</v>
      </c>
      <c r="I2304" s="167">
        <v>3.5</v>
      </c>
      <c r="J2304" s="11"/>
      <c r="K2304" s="123">
        <v>61.89</v>
      </c>
      <c r="L2304"/>
      <c r="M2304"/>
      <c r="N2304"/>
      <c r="O2304"/>
      <c r="P2304"/>
      <c r="Q2304"/>
      <c r="R2304"/>
      <c r="S2304"/>
      <c r="T2304"/>
      <c r="U2304"/>
      <c r="V2304"/>
      <c r="W2304"/>
      <c r="X2304"/>
      <c r="Y2304"/>
      <c r="Z2304"/>
      <c r="AA2304"/>
      <c r="AB2304"/>
      <c r="AC2304"/>
      <c r="AD2304"/>
    </row>
    <row r="2305" spans="1:30" s="10" customFormat="1" ht="18.75" customHeight="1">
      <c r="A2305" s="5"/>
      <c r="B2305" s="5"/>
      <c r="C2305" s="18">
        <v>2302</v>
      </c>
      <c r="D2305" s="19" t="s">
        <v>33</v>
      </c>
      <c r="E2305" s="169" t="s">
        <v>2387</v>
      </c>
      <c r="F2305" s="169" t="s">
        <v>2387</v>
      </c>
      <c r="G2305" s="24" t="str">
        <f t="shared" si="35"/>
        <v>Do</v>
      </c>
      <c r="H2305" s="150" t="s">
        <v>2394</v>
      </c>
      <c r="I2305" s="167">
        <v>3</v>
      </c>
      <c r="J2305" s="11"/>
      <c r="K2305" s="123">
        <v>38.5</v>
      </c>
      <c r="L2305"/>
      <c r="M2305"/>
      <c r="N2305"/>
      <c r="O2305"/>
      <c r="P2305"/>
      <c r="Q2305"/>
      <c r="R2305"/>
      <c r="S2305"/>
      <c r="T2305"/>
      <c r="U2305"/>
      <c r="V2305"/>
      <c r="W2305"/>
      <c r="X2305"/>
      <c r="Y2305"/>
      <c r="Z2305"/>
      <c r="AA2305"/>
      <c r="AB2305"/>
      <c r="AC2305"/>
      <c r="AD2305"/>
    </row>
    <row r="2306" spans="1:30" s="10" customFormat="1" ht="30" customHeight="1">
      <c r="A2306" s="5"/>
      <c r="B2306" s="5"/>
      <c r="C2306" s="18">
        <v>2303</v>
      </c>
      <c r="D2306" s="19" t="s">
        <v>33</v>
      </c>
      <c r="E2306" s="171" t="s">
        <v>2395</v>
      </c>
      <c r="F2306" s="171" t="s">
        <v>2395</v>
      </c>
      <c r="G2306" s="24" t="str">
        <f t="shared" si="35"/>
        <v>Nalbari SR Division</v>
      </c>
      <c r="H2306" s="150" t="s">
        <v>2396</v>
      </c>
      <c r="I2306" s="167">
        <v>0.73</v>
      </c>
      <c r="J2306" s="11"/>
      <c r="K2306" s="123">
        <v>50.68</v>
      </c>
      <c r="L2306"/>
      <c r="M2306"/>
      <c r="N2306"/>
      <c r="O2306"/>
      <c r="P2306"/>
      <c r="Q2306"/>
      <c r="R2306"/>
      <c r="S2306"/>
      <c r="T2306"/>
      <c r="U2306"/>
      <c r="V2306"/>
      <c r="W2306"/>
      <c r="X2306"/>
      <c r="Y2306"/>
      <c r="Z2306"/>
      <c r="AA2306"/>
      <c r="AB2306"/>
      <c r="AC2306"/>
      <c r="AD2306"/>
    </row>
    <row r="2307" spans="1:30" s="10" customFormat="1" ht="30" customHeight="1">
      <c r="A2307" s="5"/>
      <c r="B2307" s="5"/>
      <c r="C2307" s="18">
        <v>2304</v>
      </c>
      <c r="D2307" s="19" t="s">
        <v>33</v>
      </c>
      <c r="E2307" s="169" t="s">
        <v>2387</v>
      </c>
      <c r="F2307" s="169" t="s">
        <v>2387</v>
      </c>
      <c r="G2307" s="24" t="str">
        <f t="shared" si="35"/>
        <v>Nalbari RR Division</v>
      </c>
      <c r="H2307" s="122" t="s">
        <v>2397</v>
      </c>
      <c r="I2307" s="167">
        <v>0.94</v>
      </c>
      <c r="J2307" s="11"/>
      <c r="K2307" s="123">
        <v>25.52</v>
      </c>
      <c r="L2307"/>
      <c r="M2307"/>
      <c r="N2307"/>
      <c r="O2307"/>
      <c r="P2307"/>
      <c r="Q2307"/>
      <c r="R2307"/>
      <c r="S2307"/>
      <c r="T2307"/>
      <c r="U2307"/>
      <c r="V2307"/>
      <c r="W2307"/>
      <c r="X2307"/>
      <c r="Y2307"/>
      <c r="Z2307"/>
      <c r="AA2307"/>
      <c r="AB2307"/>
      <c r="AC2307"/>
      <c r="AD2307"/>
    </row>
    <row r="2308" spans="1:30" s="10" customFormat="1" ht="18.75" customHeight="1">
      <c r="A2308" s="5"/>
      <c r="B2308" s="5"/>
      <c r="C2308" s="18">
        <v>2305</v>
      </c>
      <c r="D2308" s="19" t="s">
        <v>33</v>
      </c>
      <c r="E2308" s="169" t="s">
        <v>2387</v>
      </c>
      <c r="F2308" s="169" t="s">
        <v>2387</v>
      </c>
      <c r="G2308" s="24" t="str">
        <f t="shared" si="35"/>
        <v>Do</v>
      </c>
      <c r="H2308" s="122" t="s">
        <v>2398</v>
      </c>
      <c r="I2308" s="167">
        <v>1.175</v>
      </c>
      <c r="J2308" s="11"/>
      <c r="K2308" s="123">
        <v>14.75</v>
      </c>
      <c r="L2308"/>
      <c r="M2308"/>
      <c r="N2308"/>
      <c r="O2308"/>
      <c r="P2308"/>
      <c r="Q2308"/>
      <c r="R2308"/>
      <c r="S2308"/>
      <c r="T2308"/>
      <c r="U2308"/>
      <c r="V2308"/>
      <c r="W2308"/>
      <c r="X2308"/>
      <c r="Y2308"/>
      <c r="Z2308"/>
      <c r="AA2308"/>
      <c r="AB2308"/>
      <c r="AC2308"/>
      <c r="AD2308"/>
    </row>
    <row r="2309" spans="1:30" s="10" customFormat="1" ht="18.75" customHeight="1">
      <c r="A2309" s="5"/>
      <c r="B2309" s="5"/>
      <c r="C2309" s="18">
        <v>2306</v>
      </c>
      <c r="D2309" s="19" t="s">
        <v>33</v>
      </c>
      <c r="E2309" s="169" t="s">
        <v>2387</v>
      </c>
      <c r="F2309" s="169" t="s">
        <v>2387</v>
      </c>
      <c r="G2309" s="24" t="str">
        <f t="shared" si="35"/>
        <v>Do</v>
      </c>
      <c r="H2309" s="122" t="s">
        <v>2399</v>
      </c>
      <c r="I2309" s="167">
        <v>3</v>
      </c>
      <c r="J2309" s="11"/>
      <c r="K2309" s="123">
        <v>35.08</v>
      </c>
      <c r="L2309"/>
      <c r="M2309"/>
      <c r="N2309"/>
      <c r="O2309"/>
      <c r="P2309"/>
      <c r="Q2309"/>
      <c r="R2309"/>
      <c r="S2309"/>
      <c r="T2309"/>
      <c r="U2309"/>
      <c r="V2309"/>
      <c r="W2309"/>
      <c r="X2309"/>
      <c r="Y2309"/>
      <c r="Z2309"/>
      <c r="AA2309"/>
      <c r="AB2309"/>
      <c r="AC2309"/>
      <c r="AD2309"/>
    </row>
    <row r="2310" spans="1:30" s="10" customFormat="1" ht="18.75" customHeight="1">
      <c r="A2310" s="5"/>
      <c r="B2310" s="5"/>
      <c r="C2310" s="18">
        <v>2307</v>
      </c>
      <c r="D2310" s="19" t="s">
        <v>33</v>
      </c>
      <c r="E2310" s="169" t="s">
        <v>2387</v>
      </c>
      <c r="F2310" s="169" t="s">
        <v>2387</v>
      </c>
      <c r="G2310" s="24" t="str">
        <f t="shared" si="35"/>
        <v>Do</v>
      </c>
      <c r="H2310" s="122" t="s">
        <v>2400</v>
      </c>
      <c r="I2310" s="167">
        <v>1</v>
      </c>
      <c r="J2310" s="11"/>
      <c r="K2310" s="123">
        <v>15.4</v>
      </c>
      <c r="L2310"/>
      <c r="M2310"/>
      <c r="N2310"/>
      <c r="O2310"/>
      <c r="P2310"/>
      <c r="Q2310"/>
      <c r="R2310"/>
      <c r="S2310"/>
      <c r="T2310"/>
      <c r="U2310"/>
      <c r="V2310"/>
      <c r="W2310"/>
      <c r="X2310"/>
      <c r="Y2310"/>
      <c r="Z2310"/>
      <c r="AA2310"/>
      <c r="AB2310"/>
      <c r="AC2310"/>
      <c r="AD2310"/>
    </row>
    <row r="2311" spans="1:30" s="10" customFormat="1" ht="18.75" customHeight="1">
      <c r="A2311" s="5"/>
      <c r="B2311" s="5"/>
      <c r="C2311" s="18">
        <v>2308</v>
      </c>
      <c r="D2311" s="19" t="s">
        <v>33</v>
      </c>
      <c r="E2311" s="169" t="s">
        <v>2387</v>
      </c>
      <c r="F2311" s="169" t="s">
        <v>2387</v>
      </c>
      <c r="G2311" s="24" t="str">
        <f t="shared" si="35"/>
        <v>Do</v>
      </c>
      <c r="H2311" s="122" t="s">
        <v>2401</v>
      </c>
      <c r="I2311" s="167">
        <v>1.8</v>
      </c>
      <c r="J2311" s="11"/>
      <c r="K2311" s="123">
        <v>21.77</v>
      </c>
      <c r="L2311"/>
      <c r="M2311"/>
      <c r="N2311"/>
      <c r="O2311"/>
      <c r="P2311"/>
      <c r="Q2311"/>
      <c r="R2311"/>
      <c r="S2311"/>
      <c r="T2311"/>
      <c r="U2311"/>
      <c r="V2311"/>
      <c r="W2311"/>
      <c r="X2311"/>
      <c r="Y2311"/>
      <c r="Z2311"/>
      <c r="AA2311"/>
      <c r="AB2311"/>
      <c r="AC2311"/>
      <c r="AD2311"/>
    </row>
    <row r="2312" spans="1:30" s="10" customFormat="1" ht="18.75" customHeight="1">
      <c r="A2312" s="5"/>
      <c r="B2312" s="5"/>
      <c r="C2312" s="18">
        <v>2309</v>
      </c>
      <c r="D2312" s="19" t="s">
        <v>33</v>
      </c>
      <c r="E2312" s="169" t="s">
        <v>2387</v>
      </c>
      <c r="F2312" s="169" t="s">
        <v>2387</v>
      </c>
      <c r="G2312" s="24" t="str">
        <f t="shared" si="35"/>
        <v>Do</v>
      </c>
      <c r="H2312" s="122" t="s">
        <v>2402</v>
      </c>
      <c r="I2312" s="167">
        <v>3</v>
      </c>
      <c r="J2312" s="11"/>
      <c r="K2312" s="123">
        <v>36.75</v>
      </c>
      <c r="L2312"/>
      <c r="M2312"/>
      <c r="N2312"/>
      <c r="O2312"/>
      <c r="P2312"/>
      <c r="Q2312"/>
      <c r="R2312"/>
      <c r="S2312"/>
      <c r="T2312"/>
      <c r="U2312"/>
      <c r="V2312"/>
      <c r="W2312"/>
      <c r="X2312"/>
      <c r="Y2312"/>
      <c r="Z2312"/>
      <c r="AA2312"/>
      <c r="AB2312"/>
      <c r="AC2312"/>
      <c r="AD2312"/>
    </row>
    <row r="2313" spans="1:30" s="10" customFormat="1" ht="18.75" customHeight="1">
      <c r="A2313" s="5"/>
      <c r="B2313" s="5"/>
      <c r="C2313" s="18">
        <v>2310</v>
      </c>
      <c r="D2313" s="19" t="s">
        <v>33</v>
      </c>
      <c r="E2313" s="169" t="s">
        <v>2387</v>
      </c>
      <c r="F2313" s="169" t="s">
        <v>2387</v>
      </c>
      <c r="G2313" s="24" t="str">
        <f t="shared" si="35"/>
        <v>Do</v>
      </c>
      <c r="H2313" s="122" t="s">
        <v>2403</v>
      </c>
      <c r="I2313" s="167">
        <v>5.25</v>
      </c>
      <c r="J2313" s="11"/>
      <c r="K2313" s="123">
        <v>59.39</v>
      </c>
      <c r="L2313"/>
      <c r="M2313"/>
      <c r="N2313"/>
      <c r="O2313"/>
      <c r="P2313"/>
      <c r="Q2313"/>
      <c r="R2313"/>
      <c r="S2313"/>
      <c r="T2313"/>
      <c r="U2313"/>
      <c r="V2313"/>
      <c r="W2313"/>
      <c r="X2313"/>
      <c r="Y2313"/>
      <c r="Z2313"/>
      <c r="AA2313"/>
      <c r="AB2313"/>
      <c r="AC2313"/>
      <c r="AD2313"/>
    </row>
    <row r="2314" spans="1:30" s="10" customFormat="1" ht="18.75" customHeight="1">
      <c r="A2314" s="5"/>
      <c r="B2314" s="5"/>
      <c r="C2314" s="18">
        <v>2311</v>
      </c>
      <c r="D2314" s="19" t="s">
        <v>33</v>
      </c>
      <c r="E2314" s="169" t="s">
        <v>2387</v>
      </c>
      <c r="F2314" s="169" t="s">
        <v>2387</v>
      </c>
      <c r="G2314" s="24" t="str">
        <f t="shared" si="35"/>
        <v>Do</v>
      </c>
      <c r="H2314" s="122" t="s">
        <v>2404</v>
      </c>
      <c r="I2314" s="167">
        <v>9.5050000000000008</v>
      </c>
      <c r="J2314" s="11"/>
      <c r="K2314" s="123">
        <v>126.69</v>
      </c>
      <c r="L2314"/>
      <c r="M2314"/>
      <c r="N2314"/>
      <c r="O2314"/>
      <c r="P2314"/>
      <c r="Q2314"/>
      <c r="R2314"/>
      <c r="S2314"/>
      <c r="T2314"/>
      <c r="U2314"/>
      <c r="V2314"/>
      <c r="W2314"/>
      <c r="X2314"/>
      <c r="Y2314"/>
      <c r="Z2314"/>
      <c r="AA2314"/>
      <c r="AB2314"/>
      <c r="AC2314"/>
      <c r="AD2314"/>
    </row>
    <row r="2315" spans="1:30" s="10" customFormat="1" ht="30" customHeight="1">
      <c r="A2315" s="5"/>
      <c r="B2315" s="5"/>
      <c r="C2315" s="18">
        <v>2312</v>
      </c>
      <c r="D2315" s="19" t="s">
        <v>33</v>
      </c>
      <c r="E2315" s="169" t="s">
        <v>2387</v>
      </c>
      <c r="F2315" s="169" t="s">
        <v>2387</v>
      </c>
      <c r="G2315" s="24" t="str">
        <f t="shared" si="35"/>
        <v>Do</v>
      </c>
      <c r="H2315" s="122" t="s">
        <v>2405</v>
      </c>
      <c r="I2315" s="167">
        <v>0.55000000000000004</v>
      </c>
      <c r="J2315" s="11"/>
      <c r="K2315" s="123">
        <v>7.23</v>
      </c>
      <c r="L2315"/>
      <c r="M2315"/>
      <c r="N2315"/>
      <c r="O2315"/>
      <c r="P2315"/>
      <c r="Q2315"/>
      <c r="R2315"/>
      <c r="S2315"/>
      <c r="T2315"/>
      <c r="U2315"/>
      <c r="V2315"/>
      <c r="W2315"/>
      <c r="X2315"/>
      <c r="Y2315"/>
      <c r="Z2315"/>
      <c r="AA2315"/>
      <c r="AB2315"/>
      <c r="AC2315"/>
      <c r="AD2315"/>
    </row>
    <row r="2316" spans="1:30" s="10" customFormat="1" ht="30" customHeight="1">
      <c r="A2316" s="5"/>
      <c r="B2316" s="5"/>
      <c r="C2316" s="18">
        <v>2313</v>
      </c>
      <c r="D2316" s="19" t="s">
        <v>33</v>
      </c>
      <c r="E2316" s="169" t="s">
        <v>2387</v>
      </c>
      <c r="F2316" s="169" t="s">
        <v>2387</v>
      </c>
      <c r="G2316" s="24" t="str">
        <f t="shared" si="35"/>
        <v>Do</v>
      </c>
      <c r="H2316" s="122" t="s">
        <v>2406</v>
      </c>
      <c r="I2316" s="167">
        <v>0.48</v>
      </c>
      <c r="J2316" s="11"/>
      <c r="K2316" s="123">
        <v>6.69</v>
      </c>
      <c r="L2316"/>
      <c r="M2316"/>
      <c r="N2316"/>
      <c r="O2316"/>
      <c r="P2316"/>
      <c r="Q2316"/>
      <c r="R2316"/>
      <c r="S2316"/>
      <c r="T2316"/>
      <c r="U2316"/>
      <c r="V2316"/>
      <c r="W2316"/>
      <c r="X2316"/>
      <c r="Y2316"/>
      <c r="Z2316"/>
      <c r="AA2316"/>
      <c r="AB2316"/>
      <c r="AC2316"/>
      <c r="AD2316"/>
    </row>
    <row r="2317" spans="1:30" s="10" customFormat="1" ht="30" customHeight="1">
      <c r="A2317" s="5"/>
      <c r="B2317" s="5"/>
      <c r="C2317" s="18">
        <v>2314</v>
      </c>
      <c r="D2317" s="19" t="s">
        <v>454</v>
      </c>
      <c r="E2317" s="84" t="s">
        <v>692</v>
      </c>
      <c r="F2317" s="84" t="s">
        <v>692</v>
      </c>
      <c r="G2317" s="24" t="str">
        <f t="shared" si="35"/>
        <v>Charaideo Rural Rd Divn</v>
      </c>
      <c r="H2317" s="21" t="s">
        <v>2407</v>
      </c>
      <c r="I2317" s="127">
        <f>7.75-4.95+18-15.45+31.5-31.07</f>
        <v>5.7800000000000011</v>
      </c>
      <c r="J2317" s="11"/>
      <c r="K2317" s="123">
        <v>120.78</v>
      </c>
      <c r="L2317"/>
      <c r="M2317"/>
      <c r="N2317"/>
      <c r="O2317"/>
      <c r="P2317"/>
      <c r="Q2317"/>
      <c r="R2317"/>
      <c r="S2317"/>
      <c r="T2317"/>
      <c r="U2317"/>
      <c r="V2317"/>
      <c r="W2317"/>
      <c r="X2317"/>
      <c r="Y2317"/>
      <c r="Z2317"/>
      <c r="AA2317"/>
      <c r="AB2317"/>
      <c r="AC2317"/>
      <c r="AD2317"/>
    </row>
    <row r="2318" spans="1:30" s="10" customFormat="1" ht="30" customHeight="1">
      <c r="A2318" s="5"/>
      <c r="B2318" s="5"/>
      <c r="C2318" s="18">
        <v>2315</v>
      </c>
      <c r="D2318" s="19" t="s">
        <v>454</v>
      </c>
      <c r="E2318" s="84" t="s">
        <v>692</v>
      </c>
      <c r="F2318" s="84" t="s">
        <v>692</v>
      </c>
      <c r="G2318" s="24" t="str">
        <f t="shared" si="35"/>
        <v>Do</v>
      </c>
      <c r="H2318" s="21" t="s">
        <v>2408</v>
      </c>
      <c r="I2318" s="127">
        <v>8</v>
      </c>
      <c r="J2318" s="11"/>
      <c r="K2318" s="126">
        <v>32.590000000000003</v>
      </c>
      <c r="L2318"/>
      <c r="M2318"/>
      <c r="N2318"/>
      <c r="O2318"/>
      <c r="P2318"/>
      <c r="Q2318"/>
      <c r="R2318"/>
      <c r="S2318"/>
      <c r="T2318"/>
      <c r="U2318"/>
      <c r="V2318"/>
      <c r="W2318"/>
      <c r="X2318"/>
      <c r="Y2318"/>
      <c r="Z2318"/>
      <c r="AA2318"/>
      <c r="AB2318"/>
      <c r="AC2318"/>
      <c r="AD2318"/>
    </row>
    <row r="2319" spans="1:30" s="10" customFormat="1" ht="30" customHeight="1">
      <c r="A2319" s="5"/>
      <c r="B2319" s="5"/>
      <c r="C2319" s="18">
        <v>2316</v>
      </c>
      <c r="D2319" s="19" t="s">
        <v>454</v>
      </c>
      <c r="E2319" s="84" t="s">
        <v>692</v>
      </c>
      <c r="F2319" s="84" t="s">
        <v>692</v>
      </c>
      <c r="G2319" s="24" t="str">
        <f t="shared" si="35"/>
        <v>Do</v>
      </c>
      <c r="H2319" s="21" t="s">
        <v>2409</v>
      </c>
      <c r="I2319" s="127">
        <v>2</v>
      </c>
      <c r="J2319" s="11"/>
      <c r="K2319" s="126">
        <v>10.65</v>
      </c>
      <c r="L2319"/>
      <c r="M2319"/>
      <c r="N2319"/>
      <c r="O2319"/>
      <c r="P2319"/>
      <c r="Q2319"/>
      <c r="R2319"/>
      <c r="S2319"/>
      <c r="T2319"/>
      <c r="U2319"/>
      <c r="V2319"/>
      <c r="W2319"/>
      <c r="X2319"/>
      <c r="Y2319"/>
      <c r="Z2319"/>
      <c r="AA2319"/>
      <c r="AB2319"/>
      <c r="AC2319"/>
      <c r="AD2319"/>
    </row>
    <row r="2320" spans="1:30" s="10" customFormat="1" ht="30" customHeight="1">
      <c r="A2320" s="5"/>
      <c r="B2320" s="5"/>
      <c r="C2320" s="18">
        <v>2317</v>
      </c>
      <c r="D2320" s="19" t="s">
        <v>454</v>
      </c>
      <c r="E2320" s="84" t="s">
        <v>692</v>
      </c>
      <c r="F2320" s="84" t="s">
        <v>692</v>
      </c>
      <c r="G2320" s="24" t="str">
        <f t="shared" si="35"/>
        <v>Do</v>
      </c>
      <c r="H2320" s="21" t="s">
        <v>2410</v>
      </c>
      <c r="I2320" s="127">
        <v>2</v>
      </c>
      <c r="J2320" s="11"/>
      <c r="K2320" s="126">
        <v>5.65</v>
      </c>
      <c r="L2320"/>
      <c r="M2320"/>
      <c r="N2320"/>
      <c r="O2320"/>
      <c r="P2320"/>
      <c r="Q2320"/>
      <c r="R2320"/>
      <c r="S2320"/>
      <c r="T2320"/>
      <c r="U2320"/>
      <c r="V2320"/>
      <c r="W2320"/>
      <c r="X2320"/>
      <c r="Y2320"/>
      <c r="Z2320"/>
      <c r="AA2320"/>
      <c r="AB2320"/>
      <c r="AC2320"/>
      <c r="AD2320"/>
    </row>
    <row r="2321" spans="1:30" s="10" customFormat="1" ht="30" customHeight="1">
      <c r="A2321" s="5"/>
      <c r="B2321" s="5"/>
      <c r="C2321" s="18">
        <v>2318</v>
      </c>
      <c r="D2321" s="19" t="s">
        <v>454</v>
      </c>
      <c r="E2321" s="84" t="s">
        <v>692</v>
      </c>
      <c r="F2321" s="84" t="s">
        <v>692</v>
      </c>
      <c r="G2321" s="24" t="str">
        <f t="shared" si="35"/>
        <v>Do</v>
      </c>
      <c r="H2321" s="21" t="s">
        <v>2411</v>
      </c>
      <c r="I2321" s="127">
        <v>0.3</v>
      </c>
      <c r="J2321" s="11"/>
      <c r="K2321" s="126">
        <v>5.0999999999999996</v>
      </c>
      <c r="L2321"/>
      <c r="M2321"/>
      <c r="N2321"/>
      <c r="O2321"/>
      <c r="P2321"/>
      <c r="Q2321"/>
      <c r="R2321"/>
      <c r="S2321"/>
      <c r="T2321"/>
      <c r="U2321"/>
      <c r="V2321"/>
      <c r="W2321"/>
      <c r="X2321"/>
      <c r="Y2321"/>
      <c r="Z2321"/>
      <c r="AA2321"/>
      <c r="AB2321"/>
      <c r="AC2321"/>
      <c r="AD2321"/>
    </row>
    <row r="2322" spans="1:30" s="10" customFormat="1" ht="30" customHeight="1">
      <c r="A2322" s="5"/>
      <c r="B2322" s="5"/>
      <c r="C2322" s="18">
        <v>2319</v>
      </c>
      <c r="D2322" s="19" t="s">
        <v>454</v>
      </c>
      <c r="E2322" s="84" t="s">
        <v>692</v>
      </c>
      <c r="F2322" s="84" t="s">
        <v>692</v>
      </c>
      <c r="G2322" s="24" t="str">
        <f t="shared" si="35"/>
        <v>Do</v>
      </c>
      <c r="H2322" s="21" t="s">
        <v>2412</v>
      </c>
      <c r="I2322" s="127">
        <v>0.7</v>
      </c>
      <c r="J2322" s="11"/>
      <c r="K2322" s="126">
        <v>15.23</v>
      </c>
      <c r="L2322"/>
      <c r="M2322"/>
      <c r="N2322"/>
      <c r="O2322"/>
      <c r="P2322"/>
      <c r="Q2322"/>
      <c r="R2322"/>
      <c r="S2322"/>
      <c r="T2322"/>
      <c r="U2322"/>
      <c r="V2322"/>
      <c r="W2322"/>
      <c r="X2322"/>
      <c r="Y2322"/>
      <c r="Z2322"/>
      <c r="AA2322"/>
      <c r="AB2322"/>
      <c r="AC2322"/>
      <c r="AD2322"/>
    </row>
    <row r="2323" spans="1:30" s="10" customFormat="1" ht="30" customHeight="1">
      <c r="A2323" s="5"/>
      <c r="B2323" s="5"/>
      <c r="C2323" s="18">
        <v>2320</v>
      </c>
      <c r="D2323" s="19" t="s">
        <v>454</v>
      </c>
      <c r="E2323" s="84" t="s">
        <v>692</v>
      </c>
      <c r="F2323" s="84"/>
      <c r="G2323" s="24"/>
      <c r="H2323" s="92" t="s">
        <v>1778</v>
      </c>
      <c r="I2323" s="127"/>
      <c r="J2323" s="11"/>
      <c r="K2323" s="126">
        <v>10</v>
      </c>
      <c r="L2323"/>
      <c r="M2323"/>
      <c r="N2323"/>
      <c r="O2323"/>
      <c r="P2323"/>
      <c r="Q2323"/>
      <c r="R2323"/>
      <c r="S2323"/>
      <c r="T2323"/>
      <c r="U2323"/>
      <c r="V2323"/>
      <c r="W2323"/>
      <c r="X2323"/>
      <c r="Y2323"/>
      <c r="Z2323"/>
      <c r="AA2323"/>
      <c r="AB2323"/>
      <c r="AC2323"/>
      <c r="AD2323"/>
    </row>
    <row r="2324" spans="1:30" s="10" customFormat="1" ht="30" customHeight="1">
      <c r="A2324" s="5"/>
      <c r="B2324" s="5"/>
      <c r="C2324" s="18">
        <v>2321</v>
      </c>
      <c r="D2324" s="19" t="s">
        <v>454</v>
      </c>
      <c r="E2324" s="84" t="s">
        <v>692</v>
      </c>
      <c r="F2324" s="84" t="s">
        <v>692</v>
      </c>
      <c r="G2324" s="24" t="str">
        <f>IF(F2324=F2322,"Do",F2324)</f>
        <v>Do</v>
      </c>
      <c r="H2324" s="172" t="s">
        <v>2413</v>
      </c>
      <c r="I2324" s="127">
        <v>2</v>
      </c>
      <c r="J2324" s="11"/>
      <c r="K2324" s="126">
        <v>28</v>
      </c>
      <c r="L2324"/>
      <c r="M2324"/>
      <c r="N2324"/>
      <c r="O2324"/>
      <c r="P2324"/>
      <c r="Q2324"/>
      <c r="R2324"/>
      <c r="S2324"/>
      <c r="T2324"/>
      <c r="U2324"/>
      <c r="V2324"/>
      <c r="W2324"/>
      <c r="X2324"/>
      <c r="Y2324"/>
      <c r="Z2324"/>
      <c r="AA2324"/>
      <c r="AB2324"/>
      <c r="AC2324"/>
      <c r="AD2324"/>
    </row>
    <row r="2325" spans="1:30" s="10" customFormat="1" ht="30" customHeight="1">
      <c r="A2325" s="5"/>
      <c r="B2325" s="5"/>
      <c r="C2325" s="18">
        <v>2322</v>
      </c>
      <c r="D2325" s="19" t="s">
        <v>454</v>
      </c>
      <c r="E2325" s="84" t="s">
        <v>692</v>
      </c>
      <c r="F2325" s="84" t="s">
        <v>692</v>
      </c>
      <c r="G2325" s="24" t="str">
        <f t="shared" si="35"/>
        <v>Do</v>
      </c>
      <c r="H2325" s="21" t="s">
        <v>2414</v>
      </c>
      <c r="I2325" s="127">
        <v>2</v>
      </c>
      <c r="J2325" s="11"/>
      <c r="K2325" s="126">
        <v>29.45</v>
      </c>
      <c r="L2325"/>
      <c r="M2325"/>
      <c r="N2325"/>
      <c r="O2325"/>
      <c r="P2325"/>
      <c r="Q2325"/>
      <c r="R2325"/>
      <c r="S2325"/>
      <c r="T2325"/>
      <c r="U2325"/>
      <c r="V2325"/>
      <c r="W2325"/>
      <c r="X2325"/>
      <c r="Y2325"/>
      <c r="Z2325"/>
      <c r="AA2325"/>
      <c r="AB2325"/>
      <c r="AC2325"/>
      <c r="AD2325"/>
    </row>
    <row r="2326" spans="1:30" s="10" customFormat="1" ht="30" customHeight="1">
      <c r="A2326" s="5"/>
      <c r="B2326" s="5"/>
      <c r="C2326" s="18">
        <v>2323</v>
      </c>
      <c r="D2326" s="19" t="s">
        <v>454</v>
      </c>
      <c r="E2326" s="84" t="s">
        <v>692</v>
      </c>
      <c r="F2326" s="84" t="s">
        <v>692</v>
      </c>
      <c r="G2326" s="24" t="str">
        <f t="shared" si="35"/>
        <v>Do</v>
      </c>
      <c r="H2326" s="21" t="s">
        <v>2415</v>
      </c>
      <c r="I2326" s="127">
        <v>4</v>
      </c>
      <c r="J2326" s="11"/>
      <c r="K2326" s="126">
        <v>18</v>
      </c>
      <c r="L2326"/>
      <c r="M2326"/>
      <c r="N2326"/>
      <c r="O2326"/>
      <c r="P2326"/>
      <c r="Q2326"/>
      <c r="R2326"/>
      <c r="S2326"/>
      <c r="T2326"/>
      <c r="U2326"/>
      <c r="V2326"/>
      <c r="W2326"/>
      <c r="X2326"/>
      <c r="Y2326"/>
      <c r="Z2326"/>
      <c r="AA2326"/>
      <c r="AB2326"/>
      <c r="AC2326"/>
      <c r="AD2326"/>
    </row>
    <row r="2327" spans="1:30" s="10" customFormat="1" ht="30" customHeight="1">
      <c r="A2327" s="5"/>
      <c r="B2327" s="5"/>
      <c r="C2327" s="18">
        <v>2324</v>
      </c>
      <c r="D2327" s="19" t="s">
        <v>454</v>
      </c>
      <c r="E2327" s="84" t="s">
        <v>692</v>
      </c>
      <c r="F2327" s="84" t="s">
        <v>692</v>
      </c>
      <c r="G2327" s="24" t="str">
        <f t="shared" si="35"/>
        <v>Do</v>
      </c>
      <c r="H2327" s="21" t="s">
        <v>2416</v>
      </c>
      <c r="I2327" s="127">
        <v>4</v>
      </c>
      <c r="J2327" s="11"/>
      <c r="K2327" s="126">
        <v>12</v>
      </c>
      <c r="L2327"/>
      <c r="M2327"/>
      <c r="N2327"/>
      <c r="O2327"/>
      <c r="P2327"/>
      <c r="Q2327"/>
      <c r="R2327"/>
      <c r="S2327"/>
      <c r="T2327"/>
      <c r="U2327"/>
      <c r="V2327"/>
      <c r="W2327"/>
      <c r="X2327"/>
      <c r="Y2327"/>
      <c r="Z2327"/>
      <c r="AA2327"/>
      <c r="AB2327"/>
      <c r="AC2327"/>
      <c r="AD2327"/>
    </row>
    <row r="2328" spans="1:30" s="10" customFormat="1" ht="30" customHeight="1">
      <c r="A2328" s="5"/>
      <c r="B2328" s="5"/>
      <c r="C2328" s="18">
        <v>2325</v>
      </c>
      <c r="D2328" s="19" t="s">
        <v>454</v>
      </c>
      <c r="E2328" s="84" t="s">
        <v>692</v>
      </c>
      <c r="F2328" s="84" t="s">
        <v>692</v>
      </c>
      <c r="G2328" s="24" t="str">
        <f t="shared" si="35"/>
        <v>Do</v>
      </c>
      <c r="H2328" s="21" t="s">
        <v>2417</v>
      </c>
      <c r="I2328" s="127">
        <v>2.75</v>
      </c>
      <c r="J2328" s="11"/>
      <c r="K2328" s="126">
        <v>20</v>
      </c>
      <c r="L2328"/>
      <c r="M2328"/>
      <c r="N2328"/>
      <c r="O2328"/>
      <c r="P2328"/>
      <c r="Q2328"/>
      <c r="R2328"/>
      <c r="S2328"/>
      <c r="T2328"/>
      <c r="U2328"/>
      <c r="V2328"/>
      <c r="W2328"/>
      <c r="X2328"/>
      <c r="Y2328"/>
      <c r="Z2328"/>
      <c r="AA2328"/>
      <c r="AB2328"/>
      <c r="AC2328"/>
      <c r="AD2328"/>
    </row>
    <row r="2329" spans="1:30" s="10" customFormat="1" ht="30" customHeight="1">
      <c r="A2329" s="5"/>
      <c r="B2329" s="5"/>
      <c r="C2329" s="18">
        <v>2326</v>
      </c>
      <c r="D2329" s="19" t="s">
        <v>454</v>
      </c>
      <c r="E2329" s="84" t="s">
        <v>692</v>
      </c>
      <c r="F2329" s="84" t="s">
        <v>692</v>
      </c>
      <c r="G2329" s="24" t="str">
        <f t="shared" si="35"/>
        <v>Do</v>
      </c>
      <c r="H2329" s="21" t="s">
        <v>2418</v>
      </c>
      <c r="I2329" s="127">
        <v>13.353999999999999</v>
      </c>
      <c r="J2329" s="11"/>
      <c r="K2329" s="126">
        <v>11</v>
      </c>
      <c r="L2329"/>
      <c r="M2329"/>
      <c r="N2329"/>
      <c r="O2329"/>
      <c r="P2329"/>
      <c r="Q2329"/>
      <c r="R2329"/>
      <c r="S2329"/>
      <c r="T2329"/>
      <c r="U2329"/>
      <c r="V2329"/>
      <c r="W2329"/>
      <c r="X2329"/>
      <c r="Y2329"/>
      <c r="Z2329"/>
      <c r="AA2329"/>
      <c r="AB2329"/>
      <c r="AC2329"/>
      <c r="AD2329"/>
    </row>
    <row r="2330" spans="1:30" s="10" customFormat="1" ht="30" customHeight="1">
      <c r="A2330" s="5"/>
      <c r="B2330" s="5"/>
      <c r="C2330" s="18">
        <v>2327</v>
      </c>
      <c r="D2330" s="19" t="s">
        <v>454</v>
      </c>
      <c r="E2330" s="84" t="s">
        <v>692</v>
      </c>
      <c r="F2330" s="84" t="s">
        <v>692</v>
      </c>
      <c r="G2330" s="24" t="str">
        <f t="shared" si="35"/>
        <v>Do</v>
      </c>
      <c r="H2330" s="21" t="s">
        <v>2419</v>
      </c>
      <c r="I2330" s="127">
        <v>4.95</v>
      </c>
      <c r="J2330" s="11"/>
      <c r="K2330" s="126">
        <v>23.55</v>
      </c>
      <c r="L2330"/>
      <c r="M2330"/>
      <c r="N2330"/>
      <c r="O2330"/>
      <c r="P2330"/>
      <c r="Q2330"/>
      <c r="R2330"/>
      <c r="S2330"/>
      <c r="T2330"/>
      <c r="U2330"/>
      <c r="V2330"/>
      <c r="W2330"/>
      <c r="X2330"/>
      <c r="Y2330"/>
      <c r="Z2330"/>
      <c r="AA2330"/>
      <c r="AB2330"/>
      <c r="AC2330"/>
      <c r="AD2330"/>
    </row>
    <row r="2331" spans="1:30" s="10" customFormat="1" ht="30" customHeight="1">
      <c r="A2331" s="5"/>
      <c r="B2331" s="5"/>
      <c r="C2331" s="18">
        <v>2328</v>
      </c>
      <c r="D2331" s="19" t="s">
        <v>454</v>
      </c>
      <c r="E2331" s="84" t="s">
        <v>692</v>
      </c>
      <c r="F2331" s="84" t="s">
        <v>692</v>
      </c>
      <c r="G2331" s="24" t="str">
        <f t="shared" si="35"/>
        <v>Do</v>
      </c>
      <c r="H2331" s="21" t="s">
        <v>2420</v>
      </c>
      <c r="I2331" s="127">
        <v>5</v>
      </c>
      <c r="J2331" s="11"/>
      <c r="K2331" s="126">
        <v>25</v>
      </c>
      <c r="L2331"/>
      <c r="M2331"/>
      <c r="N2331"/>
      <c r="O2331"/>
      <c r="P2331"/>
      <c r="Q2331"/>
      <c r="R2331"/>
      <c r="S2331"/>
      <c r="T2331"/>
      <c r="U2331"/>
      <c r="V2331"/>
      <c r="W2331"/>
      <c r="X2331"/>
      <c r="Y2331"/>
      <c r="Z2331"/>
      <c r="AA2331"/>
      <c r="AB2331"/>
      <c r="AC2331"/>
      <c r="AD2331"/>
    </row>
    <row r="2332" spans="1:30" s="10" customFormat="1" ht="30" customHeight="1">
      <c r="A2332" s="5"/>
      <c r="B2332" s="5"/>
      <c r="C2332" s="18">
        <v>2329</v>
      </c>
      <c r="D2332" s="19" t="s">
        <v>454</v>
      </c>
      <c r="E2332" s="84" t="s">
        <v>692</v>
      </c>
      <c r="F2332" s="84" t="s">
        <v>692</v>
      </c>
      <c r="G2332" s="24" t="str">
        <f t="shared" si="35"/>
        <v>Do</v>
      </c>
      <c r="H2332" s="21" t="s">
        <v>2421</v>
      </c>
      <c r="I2332" s="127">
        <f>1.35-0.493</f>
        <v>0.8570000000000001</v>
      </c>
      <c r="J2332" s="11"/>
      <c r="K2332" s="126">
        <v>5</v>
      </c>
      <c r="L2332"/>
      <c r="M2332"/>
      <c r="N2332"/>
      <c r="O2332"/>
      <c r="P2332"/>
      <c r="Q2332"/>
      <c r="R2332"/>
      <c r="S2332"/>
      <c r="T2332"/>
      <c r="U2332"/>
      <c r="V2332"/>
      <c r="W2332"/>
      <c r="X2332"/>
      <c r="Y2332"/>
      <c r="Z2332"/>
      <c r="AA2332"/>
      <c r="AB2332"/>
      <c r="AC2332"/>
      <c r="AD2332"/>
    </row>
    <row r="2333" spans="1:30" s="10" customFormat="1" ht="30" customHeight="1">
      <c r="A2333" s="5"/>
      <c r="B2333" s="5"/>
      <c r="C2333" s="18">
        <v>2330</v>
      </c>
      <c r="D2333" s="19" t="s">
        <v>454</v>
      </c>
      <c r="E2333" s="84" t="s">
        <v>692</v>
      </c>
      <c r="F2333" s="84" t="s">
        <v>692</v>
      </c>
      <c r="G2333" s="24" t="str">
        <f t="shared" si="35"/>
        <v>Do</v>
      </c>
      <c r="H2333" s="92" t="s">
        <v>2422</v>
      </c>
      <c r="I2333" s="127">
        <f>10.7-7.4</f>
        <v>3.2999999999999989</v>
      </c>
      <c r="J2333" s="11"/>
      <c r="K2333" s="126">
        <v>18</v>
      </c>
      <c r="L2333"/>
      <c r="M2333"/>
      <c r="N2333"/>
      <c r="O2333"/>
      <c r="P2333"/>
      <c r="Q2333"/>
      <c r="R2333"/>
      <c r="S2333"/>
      <c r="T2333"/>
      <c r="U2333"/>
      <c r="V2333"/>
      <c r="W2333"/>
      <c r="X2333"/>
      <c r="Y2333"/>
      <c r="Z2333"/>
      <c r="AA2333"/>
      <c r="AB2333"/>
      <c r="AC2333"/>
      <c r="AD2333"/>
    </row>
    <row r="2334" spans="1:30" s="10" customFormat="1" ht="30" customHeight="1">
      <c r="A2334" s="5"/>
      <c r="B2334" s="5"/>
      <c r="C2334" s="18">
        <v>2331</v>
      </c>
      <c r="D2334" s="19" t="s">
        <v>454</v>
      </c>
      <c r="E2334" s="84" t="s">
        <v>692</v>
      </c>
      <c r="F2334" s="84" t="s">
        <v>692</v>
      </c>
      <c r="G2334" s="24"/>
      <c r="H2334" s="92" t="s">
        <v>1778</v>
      </c>
      <c r="I2334" s="127"/>
      <c r="J2334" s="11"/>
      <c r="K2334" s="126">
        <v>10</v>
      </c>
      <c r="L2334"/>
      <c r="M2334"/>
      <c r="N2334"/>
      <c r="O2334"/>
      <c r="P2334"/>
      <c r="Q2334"/>
      <c r="R2334"/>
      <c r="S2334"/>
      <c r="T2334"/>
      <c r="U2334"/>
      <c r="V2334"/>
      <c r="W2334"/>
      <c r="X2334"/>
      <c r="Y2334"/>
      <c r="Z2334"/>
      <c r="AA2334"/>
      <c r="AB2334"/>
      <c r="AC2334"/>
      <c r="AD2334"/>
    </row>
    <row r="2335" spans="1:30" s="10" customFormat="1" ht="30" customHeight="1">
      <c r="A2335" s="5"/>
      <c r="B2335" s="5"/>
      <c r="C2335" s="18">
        <v>2332</v>
      </c>
      <c r="D2335" s="19" t="s">
        <v>454</v>
      </c>
      <c r="E2335" s="18" t="s">
        <v>515</v>
      </c>
      <c r="F2335" s="18" t="s">
        <v>515</v>
      </c>
      <c r="G2335" s="24" t="str">
        <f>IF(F2335=F2333,"Do",F2335)</f>
        <v>Sibsagar Rural Rd Divn</v>
      </c>
      <c r="H2335" s="32" t="s">
        <v>2423</v>
      </c>
      <c r="I2335" s="82">
        <v>14</v>
      </c>
      <c r="J2335" s="11"/>
      <c r="K2335" s="116">
        <v>65.066000000000003</v>
      </c>
      <c r="L2335"/>
      <c r="M2335"/>
      <c r="N2335"/>
      <c r="O2335"/>
      <c r="P2335"/>
      <c r="Q2335"/>
      <c r="R2335"/>
      <c r="S2335"/>
      <c r="T2335"/>
      <c r="U2335"/>
      <c r="V2335"/>
      <c r="W2335"/>
      <c r="X2335"/>
      <c r="Y2335"/>
      <c r="Z2335"/>
      <c r="AA2335"/>
      <c r="AB2335"/>
      <c r="AC2335"/>
      <c r="AD2335"/>
    </row>
    <row r="2336" spans="1:30" s="10" customFormat="1" ht="18.75" customHeight="1">
      <c r="A2336" s="5"/>
      <c r="B2336" s="5"/>
      <c r="C2336" s="18">
        <v>2333</v>
      </c>
      <c r="D2336" s="19" t="s">
        <v>454</v>
      </c>
      <c r="E2336" s="18" t="s">
        <v>515</v>
      </c>
      <c r="F2336" s="18" t="s">
        <v>515</v>
      </c>
      <c r="G2336" s="24" t="str">
        <f t="shared" si="35"/>
        <v>Do</v>
      </c>
      <c r="H2336" s="32" t="s">
        <v>2424</v>
      </c>
      <c r="I2336" s="82">
        <v>7.6</v>
      </c>
      <c r="J2336" s="11"/>
      <c r="K2336" s="116">
        <v>57.51</v>
      </c>
      <c r="L2336"/>
      <c r="M2336"/>
      <c r="N2336"/>
      <c r="O2336"/>
      <c r="P2336"/>
      <c r="Q2336"/>
      <c r="R2336"/>
      <c r="S2336"/>
      <c r="T2336"/>
      <c r="U2336"/>
      <c r="V2336"/>
      <c r="W2336"/>
      <c r="X2336"/>
      <c r="Y2336"/>
      <c r="Z2336"/>
      <c r="AA2336"/>
      <c r="AB2336"/>
      <c r="AC2336"/>
      <c r="AD2336"/>
    </row>
    <row r="2337" spans="1:30" s="10" customFormat="1" ht="18.75" customHeight="1">
      <c r="A2337" s="5"/>
      <c r="B2337" s="5"/>
      <c r="C2337" s="18">
        <v>2334</v>
      </c>
      <c r="D2337" s="19" t="s">
        <v>454</v>
      </c>
      <c r="E2337" s="18" t="s">
        <v>515</v>
      </c>
      <c r="F2337" s="18" t="s">
        <v>515</v>
      </c>
      <c r="G2337" s="24" t="str">
        <f t="shared" si="35"/>
        <v>Do</v>
      </c>
      <c r="H2337" s="32" t="s">
        <v>2425</v>
      </c>
      <c r="I2337" s="82">
        <v>4</v>
      </c>
      <c r="J2337" s="11"/>
      <c r="K2337" s="116">
        <v>43.16</v>
      </c>
      <c r="L2337"/>
      <c r="M2337"/>
      <c r="N2337"/>
      <c r="O2337"/>
      <c r="P2337"/>
      <c r="Q2337"/>
      <c r="R2337"/>
      <c r="S2337"/>
      <c r="T2337"/>
      <c r="U2337"/>
      <c r="V2337"/>
      <c r="W2337"/>
      <c r="X2337"/>
      <c r="Y2337"/>
      <c r="Z2337"/>
      <c r="AA2337"/>
      <c r="AB2337"/>
      <c r="AC2337"/>
      <c r="AD2337"/>
    </row>
    <row r="2338" spans="1:30" s="10" customFormat="1" ht="18.75" customHeight="1">
      <c r="A2338" s="5"/>
      <c r="B2338" s="5"/>
      <c r="C2338" s="18">
        <v>2335</v>
      </c>
      <c r="D2338" s="19" t="s">
        <v>454</v>
      </c>
      <c r="E2338" s="18" t="s">
        <v>515</v>
      </c>
      <c r="F2338" s="18" t="s">
        <v>515</v>
      </c>
      <c r="G2338" s="24" t="str">
        <f t="shared" si="35"/>
        <v>Do</v>
      </c>
      <c r="H2338" s="32" t="s">
        <v>2426</v>
      </c>
      <c r="I2338" s="82">
        <v>2.2000000000000002</v>
      </c>
      <c r="J2338" s="11"/>
      <c r="K2338" s="116">
        <v>24.26</v>
      </c>
      <c r="L2338"/>
      <c r="M2338"/>
      <c r="N2338"/>
      <c r="O2338"/>
      <c r="P2338"/>
      <c r="Q2338"/>
      <c r="R2338"/>
      <c r="S2338"/>
      <c r="T2338"/>
      <c r="U2338"/>
      <c r="V2338"/>
      <c r="W2338"/>
      <c r="X2338"/>
      <c r="Y2338"/>
      <c r="Z2338"/>
      <c r="AA2338"/>
      <c r="AB2338"/>
      <c r="AC2338"/>
      <c r="AD2338"/>
    </row>
    <row r="2339" spans="1:30" s="10" customFormat="1" ht="18.75" customHeight="1">
      <c r="A2339" s="5"/>
      <c r="B2339" s="5"/>
      <c r="C2339" s="18">
        <v>2336</v>
      </c>
      <c r="D2339" s="19" t="s">
        <v>454</v>
      </c>
      <c r="E2339" s="18" t="s">
        <v>515</v>
      </c>
      <c r="F2339" s="18"/>
      <c r="G2339" s="24"/>
      <c r="H2339" s="118" t="s">
        <v>1778</v>
      </c>
      <c r="I2339" s="82"/>
      <c r="J2339" s="11"/>
      <c r="K2339" s="116">
        <v>10</v>
      </c>
      <c r="L2339"/>
      <c r="M2339"/>
      <c r="N2339"/>
      <c r="O2339"/>
      <c r="P2339"/>
      <c r="Q2339"/>
      <c r="R2339"/>
      <c r="S2339"/>
      <c r="T2339"/>
      <c r="U2339"/>
      <c r="V2339"/>
      <c r="W2339"/>
      <c r="X2339"/>
      <c r="Y2339"/>
      <c r="Z2339"/>
      <c r="AA2339"/>
      <c r="AB2339"/>
      <c r="AC2339"/>
      <c r="AD2339"/>
    </row>
    <row r="2340" spans="1:30" s="10" customFormat="1" ht="18.75" customHeight="1">
      <c r="A2340" s="5"/>
      <c r="B2340" s="5"/>
      <c r="C2340" s="18">
        <v>2337</v>
      </c>
      <c r="D2340" s="19" t="s">
        <v>454</v>
      </c>
      <c r="E2340" s="18" t="s">
        <v>515</v>
      </c>
      <c r="F2340" s="18" t="s">
        <v>515</v>
      </c>
      <c r="G2340" s="24" t="str">
        <f>IF(F2340=F2338,"Do",F2340)</f>
        <v>Do</v>
      </c>
      <c r="H2340" s="32" t="s">
        <v>2427</v>
      </c>
      <c r="I2340" s="82">
        <v>3.25</v>
      </c>
      <c r="J2340" s="11"/>
      <c r="K2340" s="116">
        <v>29.87</v>
      </c>
      <c r="L2340"/>
      <c r="M2340"/>
      <c r="N2340"/>
      <c r="O2340"/>
      <c r="P2340"/>
      <c r="Q2340"/>
      <c r="R2340"/>
      <c r="S2340"/>
      <c r="T2340"/>
      <c r="U2340"/>
      <c r="V2340"/>
      <c r="W2340"/>
      <c r="X2340"/>
      <c r="Y2340"/>
      <c r="Z2340"/>
      <c r="AA2340"/>
      <c r="AB2340"/>
      <c r="AC2340"/>
      <c r="AD2340"/>
    </row>
    <row r="2341" spans="1:30" s="10" customFormat="1" ht="18.75" customHeight="1">
      <c r="A2341" s="5"/>
      <c r="B2341" s="5"/>
      <c r="C2341" s="18">
        <v>2338</v>
      </c>
      <c r="D2341" s="19" t="s">
        <v>454</v>
      </c>
      <c r="E2341" s="18" t="s">
        <v>515</v>
      </c>
      <c r="F2341" s="18" t="s">
        <v>515</v>
      </c>
      <c r="G2341" s="24" t="str">
        <f t="shared" si="35"/>
        <v>Do</v>
      </c>
      <c r="H2341" s="32" t="s">
        <v>2428</v>
      </c>
      <c r="I2341" s="82">
        <v>2.5</v>
      </c>
      <c r="J2341" s="11"/>
      <c r="K2341" s="116">
        <v>27.94</v>
      </c>
      <c r="L2341"/>
      <c r="M2341"/>
      <c r="N2341"/>
      <c r="O2341"/>
      <c r="P2341"/>
      <c r="Q2341"/>
      <c r="R2341"/>
      <c r="S2341"/>
      <c r="T2341"/>
      <c r="U2341"/>
      <c r="V2341"/>
      <c r="W2341"/>
      <c r="X2341"/>
      <c r="Y2341"/>
      <c r="Z2341"/>
      <c r="AA2341"/>
      <c r="AB2341"/>
      <c r="AC2341"/>
      <c r="AD2341"/>
    </row>
    <row r="2342" spans="1:30" s="10" customFormat="1" ht="18.75" customHeight="1">
      <c r="A2342" s="5"/>
      <c r="B2342" s="5"/>
      <c r="C2342" s="18">
        <v>2339</v>
      </c>
      <c r="D2342" s="19" t="s">
        <v>454</v>
      </c>
      <c r="E2342" s="18" t="s">
        <v>515</v>
      </c>
      <c r="F2342" s="18" t="s">
        <v>515</v>
      </c>
      <c r="G2342" s="24" t="str">
        <f t="shared" si="35"/>
        <v>Do</v>
      </c>
      <c r="H2342" s="32" t="s">
        <v>2429</v>
      </c>
      <c r="I2342" s="82">
        <v>1.9</v>
      </c>
      <c r="J2342" s="11"/>
      <c r="K2342" s="116">
        <v>21.2</v>
      </c>
      <c r="L2342"/>
      <c r="M2342"/>
      <c r="N2342"/>
      <c r="O2342"/>
      <c r="P2342"/>
      <c r="Q2342"/>
      <c r="R2342"/>
      <c r="S2342"/>
      <c r="T2342"/>
      <c r="U2342"/>
      <c r="V2342"/>
      <c r="W2342"/>
      <c r="X2342"/>
      <c r="Y2342"/>
      <c r="Z2342"/>
      <c r="AA2342"/>
      <c r="AB2342"/>
      <c r="AC2342"/>
      <c r="AD2342"/>
    </row>
    <row r="2343" spans="1:30" s="10" customFormat="1" ht="18.75" customHeight="1">
      <c r="A2343" s="5"/>
      <c r="B2343" s="5"/>
      <c r="C2343" s="18">
        <v>2340</v>
      </c>
      <c r="D2343" s="19" t="s">
        <v>454</v>
      </c>
      <c r="E2343" s="18" t="s">
        <v>515</v>
      </c>
      <c r="F2343" s="18" t="s">
        <v>515</v>
      </c>
      <c r="G2343" s="24" t="str">
        <f t="shared" si="35"/>
        <v>Do</v>
      </c>
      <c r="H2343" s="32" t="s">
        <v>2430</v>
      </c>
      <c r="I2343" s="82">
        <v>2</v>
      </c>
      <c r="J2343" s="11"/>
      <c r="K2343" s="116">
        <v>25.98</v>
      </c>
      <c r="L2343"/>
      <c r="M2343"/>
      <c r="N2343"/>
      <c r="O2343"/>
      <c r="P2343"/>
      <c r="Q2343"/>
      <c r="R2343"/>
      <c r="S2343"/>
      <c r="T2343"/>
      <c r="U2343"/>
      <c r="V2343"/>
      <c r="W2343"/>
      <c r="X2343"/>
      <c r="Y2343"/>
      <c r="Z2343"/>
      <c r="AA2343"/>
      <c r="AB2343"/>
      <c r="AC2343"/>
      <c r="AD2343"/>
    </row>
    <row r="2344" spans="1:30" s="10" customFormat="1" ht="75" customHeight="1">
      <c r="A2344" s="5"/>
      <c r="B2344" s="5"/>
      <c r="C2344" s="18">
        <v>2341</v>
      </c>
      <c r="D2344" s="19" t="s">
        <v>454</v>
      </c>
      <c r="E2344" s="18" t="s">
        <v>515</v>
      </c>
      <c r="F2344" s="18" t="s">
        <v>515</v>
      </c>
      <c r="G2344" s="24" t="str">
        <f t="shared" si="35"/>
        <v>Do</v>
      </c>
      <c r="H2344" s="32" t="s">
        <v>2431</v>
      </c>
      <c r="I2344" s="82">
        <v>0.7</v>
      </c>
      <c r="J2344" s="11"/>
      <c r="K2344" s="116">
        <v>7.5</v>
      </c>
      <c r="L2344"/>
      <c r="M2344"/>
      <c r="N2344"/>
      <c r="O2344"/>
      <c r="P2344"/>
      <c r="Q2344"/>
      <c r="R2344"/>
      <c r="S2344"/>
      <c r="T2344"/>
      <c r="U2344"/>
      <c r="V2344"/>
      <c r="W2344"/>
      <c r="X2344"/>
      <c r="Y2344"/>
      <c r="Z2344"/>
      <c r="AA2344"/>
      <c r="AB2344"/>
      <c r="AC2344"/>
      <c r="AD2344"/>
    </row>
    <row r="2345" spans="1:30" s="10" customFormat="1" ht="18.75" customHeight="1">
      <c r="A2345" s="5"/>
      <c r="B2345" s="5"/>
      <c r="C2345" s="18">
        <v>2342</v>
      </c>
      <c r="D2345" s="19" t="s">
        <v>454</v>
      </c>
      <c r="E2345" s="18" t="s">
        <v>515</v>
      </c>
      <c r="F2345" s="18" t="s">
        <v>515</v>
      </c>
      <c r="G2345" s="24" t="str">
        <f t="shared" si="35"/>
        <v>Do</v>
      </c>
      <c r="H2345" s="32" t="s">
        <v>2432</v>
      </c>
      <c r="I2345" s="82">
        <v>2.1</v>
      </c>
      <c r="J2345" s="11"/>
      <c r="K2345" s="116">
        <v>25.72</v>
      </c>
      <c r="L2345"/>
      <c r="M2345"/>
      <c r="N2345"/>
      <c r="O2345"/>
      <c r="P2345"/>
      <c r="Q2345"/>
      <c r="R2345"/>
      <c r="S2345"/>
      <c r="T2345"/>
      <c r="U2345"/>
      <c r="V2345"/>
      <c r="W2345"/>
      <c r="X2345"/>
      <c r="Y2345"/>
      <c r="Z2345"/>
      <c r="AA2345"/>
      <c r="AB2345"/>
      <c r="AC2345"/>
      <c r="AD2345"/>
    </row>
    <row r="2346" spans="1:30" s="10" customFormat="1" ht="18.75" customHeight="1">
      <c r="A2346" s="5"/>
      <c r="B2346" s="5"/>
      <c r="C2346" s="18">
        <v>2343</v>
      </c>
      <c r="D2346" s="19" t="s">
        <v>454</v>
      </c>
      <c r="E2346" s="18" t="s">
        <v>515</v>
      </c>
      <c r="F2346" s="18" t="s">
        <v>515</v>
      </c>
      <c r="G2346" s="24" t="str">
        <f t="shared" si="35"/>
        <v>Do</v>
      </c>
      <c r="H2346" s="32" t="s">
        <v>2433</v>
      </c>
      <c r="I2346" s="82">
        <v>4</v>
      </c>
      <c r="J2346" s="11"/>
      <c r="K2346" s="116">
        <v>40.950000000000003</v>
      </c>
      <c r="L2346"/>
      <c r="M2346"/>
      <c r="N2346"/>
      <c r="O2346"/>
      <c r="P2346"/>
      <c r="Q2346"/>
      <c r="R2346"/>
      <c r="S2346"/>
      <c r="T2346"/>
      <c r="U2346"/>
      <c r="V2346"/>
      <c r="W2346"/>
      <c r="X2346"/>
      <c r="Y2346"/>
      <c r="Z2346"/>
      <c r="AA2346"/>
      <c r="AB2346"/>
      <c r="AC2346"/>
      <c r="AD2346"/>
    </row>
    <row r="2347" spans="1:30" s="10" customFormat="1" ht="30" customHeight="1">
      <c r="A2347" s="5"/>
      <c r="B2347" s="5"/>
      <c r="C2347" s="18">
        <v>2344</v>
      </c>
      <c r="D2347" s="19" t="s">
        <v>454</v>
      </c>
      <c r="E2347" s="18" t="s">
        <v>515</v>
      </c>
      <c r="F2347" s="18" t="s">
        <v>515</v>
      </c>
      <c r="G2347" s="24" t="str">
        <f t="shared" si="35"/>
        <v>Do</v>
      </c>
      <c r="H2347" s="21" t="s">
        <v>2434</v>
      </c>
      <c r="I2347" s="82">
        <v>1.8</v>
      </c>
      <c r="J2347" s="11"/>
      <c r="K2347" s="126">
        <v>20.84</v>
      </c>
      <c r="L2347"/>
      <c r="M2347"/>
      <c r="N2347"/>
      <c r="O2347"/>
      <c r="P2347"/>
      <c r="Q2347"/>
      <c r="R2347"/>
      <c r="S2347"/>
      <c r="T2347"/>
      <c r="U2347"/>
      <c r="V2347"/>
      <c r="W2347"/>
      <c r="X2347"/>
      <c r="Y2347"/>
      <c r="Z2347"/>
      <c r="AA2347"/>
      <c r="AB2347"/>
      <c r="AC2347"/>
      <c r="AD2347"/>
    </row>
    <row r="2348" spans="1:30" s="10" customFormat="1" ht="30" customHeight="1">
      <c r="A2348" s="5"/>
      <c r="B2348" s="5"/>
      <c r="C2348" s="18">
        <v>2345</v>
      </c>
      <c r="D2348" s="19" t="s">
        <v>454</v>
      </c>
      <c r="E2348" s="18" t="s">
        <v>515</v>
      </c>
      <c r="F2348" s="18" t="s">
        <v>515</v>
      </c>
      <c r="G2348" s="24"/>
      <c r="H2348" s="92" t="s">
        <v>1778</v>
      </c>
      <c r="I2348" s="82"/>
      <c r="J2348" s="11"/>
      <c r="K2348" s="126">
        <v>10</v>
      </c>
      <c r="L2348"/>
      <c r="M2348"/>
      <c r="N2348"/>
      <c r="O2348"/>
      <c r="P2348"/>
      <c r="Q2348"/>
      <c r="R2348"/>
      <c r="S2348"/>
      <c r="T2348"/>
      <c r="U2348"/>
      <c r="V2348"/>
      <c r="W2348"/>
      <c r="X2348"/>
      <c r="Y2348"/>
      <c r="Z2348"/>
      <c r="AA2348"/>
      <c r="AB2348"/>
      <c r="AC2348"/>
      <c r="AD2348"/>
    </row>
    <row r="2349" spans="1:30" s="10" customFormat="1" ht="18.75" customHeight="1">
      <c r="A2349" s="5"/>
      <c r="B2349" s="5"/>
      <c r="C2349" s="18">
        <v>2346</v>
      </c>
      <c r="D2349" s="19" t="s">
        <v>454</v>
      </c>
      <c r="E2349" s="18" t="s">
        <v>515</v>
      </c>
      <c r="F2349" s="18" t="s">
        <v>515</v>
      </c>
      <c r="G2349" s="24" t="str">
        <f>IF(F2349=F2347,"Do",F2349)</f>
        <v>Do</v>
      </c>
      <c r="H2349" s="32" t="s">
        <v>2435</v>
      </c>
      <c r="I2349" s="82">
        <v>1.8</v>
      </c>
      <c r="J2349" s="11"/>
      <c r="K2349" s="116">
        <v>22.94</v>
      </c>
      <c r="L2349"/>
      <c r="M2349"/>
      <c r="N2349"/>
      <c r="O2349"/>
      <c r="P2349"/>
      <c r="Q2349"/>
      <c r="R2349"/>
      <c r="S2349"/>
      <c r="T2349"/>
      <c r="U2349"/>
      <c r="V2349"/>
      <c r="W2349"/>
      <c r="X2349"/>
      <c r="Y2349"/>
      <c r="Z2349"/>
      <c r="AA2349"/>
      <c r="AB2349"/>
      <c r="AC2349"/>
      <c r="AD2349"/>
    </row>
    <row r="2350" spans="1:30" s="10" customFormat="1" ht="18.75" customHeight="1">
      <c r="A2350" s="5"/>
      <c r="B2350" s="5"/>
      <c r="C2350" s="18">
        <v>2347</v>
      </c>
      <c r="D2350" s="19" t="s">
        <v>454</v>
      </c>
      <c r="E2350" s="18" t="s">
        <v>515</v>
      </c>
      <c r="F2350" s="18" t="s">
        <v>515</v>
      </c>
      <c r="G2350" s="24" t="str">
        <f t="shared" si="35"/>
        <v>Do</v>
      </c>
      <c r="H2350" s="32" t="s">
        <v>2436</v>
      </c>
      <c r="I2350" s="82">
        <v>0.52</v>
      </c>
      <c r="J2350" s="11"/>
      <c r="K2350" s="116">
        <v>6.8</v>
      </c>
      <c r="L2350"/>
      <c r="M2350"/>
      <c r="N2350"/>
      <c r="O2350"/>
      <c r="P2350"/>
      <c r="Q2350"/>
      <c r="R2350"/>
      <c r="S2350"/>
      <c r="T2350"/>
      <c r="U2350"/>
      <c r="V2350"/>
      <c r="W2350"/>
      <c r="X2350"/>
      <c r="Y2350"/>
      <c r="Z2350"/>
      <c r="AA2350"/>
      <c r="AB2350"/>
      <c r="AC2350"/>
      <c r="AD2350"/>
    </row>
    <row r="2351" spans="1:30" s="10" customFormat="1" ht="18.75" customHeight="1">
      <c r="A2351" s="5"/>
      <c r="B2351" s="5"/>
      <c r="C2351" s="18">
        <v>2348</v>
      </c>
      <c r="D2351" s="19" t="s">
        <v>454</v>
      </c>
      <c r="E2351" s="18" t="s">
        <v>515</v>
      </c>
      <c r="F2351" s="18" t="s">
        <v>515</v>
      </c>
      <c r="G2351" s="24" t="str">
        <f t="shared" si="35"/>
        <v>Do</v>
      </c>
      <c r="H2351" s="32" t="s">
        <v>2437</v>
      </c>
      <c r="I2351" s="82">
        <v>2</v>
      </c>
      <c r="J2351" s="11"/>
      <c r="K2351" s="116">
        <v>24</v>
      </c>
      <c r="L2351"/>
      <c r="M2351"/>
      <c r="N2351"/>
      <c r="O2351"/>
      <c r="P2351"/>
      <c r="Q2351"/>
      <c r="R2351"/>
      <c r="S2351"/>
      <c r="T2351"/>
      <c r="U2351"/>
      <c r="V2351"/>
      <c r="W2351"/>
      <c r="X2351"/>
      <c r="Y2351"/>
      <c r="Z2351"/>
      <c r="AA2351"/>
      <c r="AB2351"/>
      <c r="AC2351"/>
      <c r="AD2351"/>
    </row>
    <row r="2352" spans="1:30" s="10" customFormat="1" ht="18.75" customHeight="1">
      <c r="A2352" s="5"/>
      <c r="B2352" s="5"/>
      <c r="C2352" s="18">
        <v>2349</v>
      </c>
      <c r="D2352" s="19" t="s">
        <v>454</v>
      </c>
      <c r="E2352" s="18" t="s">
        <v>515</v>
      </c>
      <c r="F2352" s="18" t="s">
        <v>515</v>
      </c>
      <c r="G2352" s="24" t="str">
        <f t="shared" si="35"/>
        <v>Do</v>
      </c>
      <c r="H2352" s="32" t="s">
        <v>2438</v>
      </c>
      <c r="I2352" s="82">
        <v>1.4</v>
      </c>
      <c r="J2352" s="11"/>
      <c r="K2352" s="116">
        <v>20.2</v>
      </c>
      <c r="L2352"/>
      <c r="M2352"/>
      <c r="N2352"/>
      <c r="O2352"/>
      <c r="P2352"/>
      <c r="Q2352"/>
      <c r="R2352"/>
      <c r="S2352"/>
      <c r="T2352"/>
      <c r="U2352"/>
      <c r="V2352"/>
      <c r="W2352"/>
      <c r="X2352"/>
      <c r="Y2352"/>
      <c r="Z2352"/>
      <c r="AA2352"/>
      <c r="AB2352"/>
      <c r="AC2352"/>
      <c r="AD2352"/>
    </row>
    <row r="2353" spans="1:30" s="10" customFormat="1" ht="18.75" customHeight="1">
      <c r="A2353" s="5"/>
      <c r="B2353" s="5"/>
      <c r="C2353" s="18">
        <v>2350</v>
      </c>
      <c r="D2353" s="19" t="s">
        <v>454</v>
      </c>
      <c r="E2353" s="18" t="s">
        <v>515</v>
      </c>
      <c r="F2353" s="18" t="s">
        <v>515</v>
      </c>
      <c r="G2353" s="24" t="str">
        <f t="shared" si="35"/>
        <v>Do</v>
      </c>
      <c r="H2353" s="32" t="s">
        <v>2439</v>
      </c>
      <c r="I2353" s="82">
        <v>1.68</v>
      </c>
      <c r="J2353" s="11"/>
      <c r="K2353" s="116">
        <v>17.54</v>
      </c>
      <c r="L2353"/>
      <c r="M2353"/>
      <c r="N2353"/>
      <c r="O2353"/>
      <c r="P2353"/>
      <c r="Q2353"/>
      <c r="R2353"/>
      <c r="S2353"/>
      <c r="T2353"/>
      <c r="U2353"/>
      <c r="V2353"/>
      <c r="W2353"/>
      <c r="X2353"/>
      <c r="Y2353"/>
      <c r="Z2353"/>
      <c r="AA2353"/>
      <c r="AB2353"/>
      <c r="AC2353"/>
      <c r="AD2353"/>
    </row>
    <row r="2354" spans="1:30" s="10" customFormat="1" ht="18.75" customHeight="1">
      <c r="A2354" s="5"/>
      <c r="B2354" s="5"/>
      <c r="C2354" s="18">
        <v>2351</v>
      </c>
      <c r="D2354" s="19" t="s">
        <v>454</v>
      </c>
      <c r="E2354" s="18" t="s">
        <v>515</v>
      </c>
      <c r="F2354" s="18" t="s">
        <v>515</v>
      </c>
      <c r="G2354" s="24" t="str">
        <f t="shared" si="35"/>
        <v>Do</v>
      </c>
      <c r="H2354" s="32" t="s">
        <v>2440</v>
      </c>
      <c r="I2354" s="82">
        <v>0.7</v>
      </c>
      <c r="J2354" s="11"/>
      <c r="K2354" s="116">
        <v>9.14</v>
      </c>
      <c r="L2354"/>
      <c r="M2354"/>
      <c r="N2354"/>
      <c r="O2354"/>
      <c r="P2354"/>
      <c r="Q2354"/>
      <c r="R2354"/>
      <c r="S2354"/>
      <c r="T2354"/>
      <c r="U2354"/>
      <c r="V2354"/>
      <c r="W2354"/>
      <c r="X2354"/>
      <c r="Y2354"/>
      <c r="Z2354"/>
      <c r="AA2354"/>
      <c r="AB2354"/>
      <c r="AC2354"/>
      <c r="AD2354"/>
    </row>
    <row r="2355" spans="1:30" s="10" customFormat="1" ht="18.75" customHeight="1">
      <c r="A2355" s="5"/>
      <c r="B2355" s="5"/>
      <c r="C2355" s="18">
        <v>2352</v>
      </c>
      <c r="D2355" s="19" t="s">
        <v>454</v>
      </c>
      <c r="E2355" s="18" t="s">
        <v>515</v>
      </c>
      <c r="F2355" s="18" t="s">
        <v>515</v>
      </c>
      <c r="G2355" s="24"/>
      <c r="H2355" s="173" t="s">
        <v>2441</v>
      </c>
      <c r="I2355" s="82">
        <v>1</v>
      </c>
      <c r="J2355" s="11"/>
      <c r="K2355" s="116">
        <v>10</v>
      </c>
      <c r="L2355"/>
      <c r="M2355"/>
      <c r="N2355"/>
      <c r="O2355"/>
      <c r="P2355"/>
      <c r="Q2355"/>
      <c r="R2355"/>
      <c r="S2355"/>
      <c r="T2355"/>
      <c r="U2355"/>
      <c r="V2355"/>
      <c r="W2355"/>
      <c r="X2355"/>
      <c r="Y2355"/>
      <c r="Z2355"/>
      <c r="AA2355"/>
      <c r="AB2355"/>
      <c r="AC2355"/>
      <c r="AD2355"/>
    </row>
    <row r="2356" spans="1:30" s="10" customFormat="1" ht="18.75" customHeight="1">
      <c r="A2356" s="5"/>
      <c r="B2356" s="5"/>
      <c r="C2356" s="18">
        <v>2353</v>
      </c>
      <c r="D2356" s="19" t="s">
        <v>454</v>
      </c>
      <c r="E2356" s="18" t="s">
        <v>515</v>
      </c>
      <c r="F2356" s="18" t="s">
        <v>515</v>
      </c>
      <c r="G2356" s="24" t="str">
        <f>IF(F2356=F2354,"Do",F2356)</f>
        <v>Do</v>
      </c>
      <c r="H2356" s="32" t="s">
        <v>2442</v>
      </c>
      <c r="I2356" s="82">
        <v>2.2000000000000002</v>
      </c>
      <c r="J2356" s="11"/>
      <c r="K2356" s="116">
        <v>31.05</v>
      </c>
      <c r="L2356"/>
      <c r="M2356"/>
      <c r="N2356"/>
      <c r="O2356"/>
      <c r="P2356"/>
      <c r="Q2356"/>
      <c r="R2356"/>
      <c r="S2356"/>
      <c r="T2356"/>
      <c r="U2356"/>
      <c r="V2356"/>
      <c r="W2356"/>
      <c r="X2356"/>
      <c r="Y2356"/>
      <c r="Z2356"/>
      <c r="AA2356"/>
      <c r="AB2356"/>
      <c r="AC2356"/>
      <c r="AD2356"/>
    </row>
    <row r="2357" spans="1:30" s="10" customFormat="1" ht="18.75" customHeight="1">
      <c r="A2357" s="5"/>
      <c r="B2357" s="5"/>
      <c r="C2357" s="18">
        <v>2354</v>
      </c>
      <c r="D2357" s="19" t="s">
        <v>454</v>
      </c>
      <c r="E2357" s="18" t="s">
        <v>515</v>
      </c>
      <c r="F2357" s="18" t="s">
        <v>515</v>
      </c>
      <c r="G2357" s="24" t="str">
        <f t="shared" si="35"/>
        <v>Do</v>
      </c>
      <c r="H2357" s="32" t="s">
        <v>2443</v>
      </c>
      <c r="I2357" s="82">
        <v>1.24</v>
      </c>
      <c r="J2357" s="11"/>
      <c r="K2357" s="116">
        <v>13.64</v>
      </c>
      <c r="L2357"/>
      <c r="M2357"/>
      <c r="N2357"/>
      <c r="O2357"/>
      <c r="P2357"/>
      <c r="Q2357"/>
      <c r="R2357"/>
      <c r="S2357"/>
      <c r="T2357"/>
      <c r="U2357"/>
      <c r="V2357"/>
      <c r="W2357"/>
      <c r="X2357"/>
      <c r="Y2357"/>
      <c r="Z2357"/>
      <c r="AA2357"/>
      <c r="AB2357"/>
      <c r="AC2357"/>
      <c r="AD2357"/>
    </row>
    <row r="2358" spans="1:30" s="10" customFormat="1" ht="18.75" customHeight="1">
      <c r="A2358" s="5"/>
      <c r="B2358" s="5"/>
      <c r="C2358" s="18">
        <v>2355</v>
      </c>
      <c r="D2358" s="19" t="s">
        <v>454</v>
      </c>
      <c r="E2358" s="18" t="s">
        <v>515</v>
      </c>
      <c r="F2358" s="18" t="s">
        <v>515</v>
      </c>
      <c r="G2358" s="24" t="str">
        <f t="shared" si="35"/>
        <v>Do</v>
      </c>
      <c r="H2358" s="32" t="s">
        <v>2444</v>
      </c>
      <c r="I2358" s="82">
        <v>2.5</v>
      </c>
      <c r="J2358" s="11"/>
      <c r="K2358" s="116">
        <v>35.4</v>
      </c>
      <c r="L2358"/>
      <c r="M2358"/>
      <c r="N2358"/>
      <c r="O2358"/>
      <c r="P2358"/>
      <c r="Q2358"/>
      <c r="R2358"/>
      <c r="S2358"/>
      <c r="T2358"/>
      <c r="U2358"/>
      <c r="V2358"/>
      <c r="W2358"/>
      <c r="X2358"/>
      <c r="Y2358"/>
      <c r="Z2358"/>
      <c r="AA2358"/>
      <c r="AB2358"/>
      <c r="AC2358"/>
      <c r="AD2358"/>
    </row>
    <row r="2359" spans="1:30" s="10" customFormat="1" ht="18.75" customHeight="1">
      <c r="A2359" s="5"/>
      <c r="B2359" s="5"/>
      <c r="C2359" s="18">
        <v>2356</v>
      </c>
      <c r="D2359" s="19" t="s">
        <v>454</v>
      </c>
      <c r="E2359" s="18" t="s">
        <v>515</v>
      </c>
      <c r="F2359" s="18" t="s">
        <v>515</v>
      </c>
      <c r="G2359" s="24" t="str">
        <f t="shared" si="35"/>
        <v>Do</v>
      </c>
      <c r="H2359" s="32" t="s">
        <v>2445</v>
      </c>
      <c r="I2359" s="82">
        <v>1.24</v>
      </c>
      <c r="J2359" s="11"/>
      <c r="K2359" s="116">
        <v>19.87</v>
      </c>
      <c r="L2359"/>
      <c r="M2359"/>
      <c r="N2359"/>
      <c r="O2359"/>
      <c r="P2359"/>
      <c r="Q2359"/>
      <c r="R2359"/>
      <c r="S2359"/>
      <c r="T2359"/>
      <c r="U2359"/>
      <c r="V2359"/>
      <c r="W2359"/>
      <c r="X2359"/>
      <c r="Y2359"/>
      <c r="Z2359"/>
      <c r="AA2359"/>
      <c r="AB2359"/>
      <c r="AC2359"/>
      <c r="AD2359"/>
    </row>
    <row r="2360" spans="1:30" s="10" customFormat="1" ht="18.75" customHeight="1">
      <c r="A2360" s="5"/>
      <c r="B2360" s="5"/>
      <c r="C2360" s="18">
        <v>2357</v>
      </c>
      <c r="D2360" s="19" t="s">
        <v>454</v>
      </c>
      <c r="E2360" s="18" t="s">
        <v>515</v>
      </c>
      <c r="F2360" s="18" t="s">
        <v>515</v>
      </c>
      <c r="G2360" s="24" t="str">
        <f t="shared" si="35"/>
        <v>Do</v>
      </c>
      <c r="H2360" s="32" t="s">
        <v>2446</v>
      </c>
      <c r="I2360" s="82">
        <v>4.5</v>
      </c>
      <c r="J2360" s="11"/>
      <c r="K2360" s="116">
        <v>17.036000000000001</v>
      </c>
      <c r="L2360"/>
      <c r="M2360"/>
      <c r="N2360"/>
      <c r="O2360"/>
      <c r="P2360"/>
      <c r="Q2360"/>
      <c r="R2360"/>
      <c r="S2360"/>
      <c r="T2360"/>
      <c r="U2360"/>
      <c r="V2360"/>
      <c r="W2360"/>
      <c r="X2360"/>
      <c r="Y2360"/>
      <c r="Z2360"/>
      <c r="AA2360"/>
      <c r="AB2360"/>
      <c r="AC2360"/>
      <c r="AD2360"/>
    </row>
    <row r="2361" spans="1:30" s="10" customFormat="1" ht="18.75" customHeight="1">
      <c r="A2361" s="5"/>
      <c r="B2361" s="5"/>
      <c r="C2361" s="18">
        <v>2358</v>
      </c>
      <c r="D2361" s="19" t="s">
        <v>454</v>
      </c>
      <c r="E2361" s="18" t="s">
        <v>515</v>
      </c>
      <c r="F2361" s="18" t="s">
        <v>515</v>
      </c>
      <c r="G2361" s="24" t="str">
        <f t="shared" si="35"/>
        <v>Do</v>
      </c>
      <c r="H2361" s="32" t="s">
        <v>2447</v>
      </c>
      <c r="I2361" s="82">
        <v>2</v>
      </c>
      <c r="J2361" s="11"/>
      <c r="K2361" s="116">
        <v>21.681000000000001</v>
      </c>
      <c r="L2361"/>
      <c r="M2361"/>
      <c r="N2361"/>
      <c r="O2361"/>
      <c r="P2361"/>
      <c r="Q2361"/>
      <c r="R2361"/>
      <c r="S2361"/>
      <c r="T2361"/>
      <c r="U2361"/>
      <c r="V2361"/>
      <c r="W2361"/>
      <c r="X2361"/>
      <c r="Y2361"/>
      <c r="Z2361"/>
      <c r="AA2361"/>
      <c r="AB2361"/>
      <c r="AC2361"/>
      <c r="AD2361"/>
    </row>
    <row r="2362" spans="1:30" s="10" customFormat="1" ht="18.75" customHeight="1">
      <c r="A2362" s="5"/>
      <c r="B2362" s="5"/>
      <c r="C2362" s="18">
        <v>2359</v>
      </c>
      <c r="D2362" s="19" t="s">
        <v>454</v>
      </c>
      <c r="E2362" s="18" t="s">
        <v>515</v>
      </c>
      <c r="F2362" s="18" t="s">
        <v>515</v>
      </c>
      <c r="G2362" s="24" t="str">
        <f t="shared" si="35"/>
        <v>Do</v>
      </c>
      <c r="H2362" s="32" t="s">
        <v>2448</v>
      </c>
      <c r="I2362" s="82">
        <v>4.8</v>
      </c>
      <c r="J2362" s="11"/>
      <c r="K2362" s="116">
        <v>51.283000000000001</v>
      </c>
      <c r="L2362"/>
      <c r="M2362"/>
      <c r="N2362"/>
      <c r="O2362"/>
      <c r="P2362"/>
      <c r="Q2362"/>
      <c r="R2362"/>
      <c r="S2362"/>
      <c r="T2362"/>
      <c r="U2362"/>
      <c r="V2362"/>
      <c r="W2362"/>
      <c r="X2362"/>
      <c r="Y2362"/>
      <c r="Z2362"/>
      <c r="AA2362"/>
      <c r="AB2362"/>
      <c r="AC2362"/>
      <c r="AD2362"/>
    </row>
    <row r="2363" spans="1:30" s="10" customFormat="1" ht="18.75" customHeight="1">
      <c r="A2363" s="5"/>
      <c r="B2363" s="5"/>
      <c r="C2363" s="18">
        <v>2360</v>
      </c>
      <c r="D2363" s="19" t="s">
        <v>454</v>
      </c>
      <c r="E2363" s="18" t="s">
        <v>515</v>
      </c>
      <c r="F2363" s="18" t="s">
        <v>515</v>
      </c>
      <c r="G2363" s="24"/>
      <c r="H2363" s="118" t="s">
        <v>1778</v>
      </c>
      <c r="I2363" s="82"/>
      <c r="J2363" s="11"/>
      <c r="K2363" s="116">
        <v>10</v>
      </c>
      <c r="L2363"/>
      <c r="M2363"/>
      <c r="N2363"/>
      <c r="O2363"/>
      <c r="P2363"/>
      <c r="Q2363"/>
      <c r="R2363"/>
      <c r="S2363"/>
      <c r="T2363"/>
      <c r="U2363"/>
      <c r="V2363"/>
      <c r="W2363"/>
      <c r="X2363"/>
      <c r="Y2363"/>
      <c r="Z2363"/>
      <c r="AA2363"/>
      <c r="AB2363"/>
      <c r="AC2363"/>
      <c r="AD2363"/>
    </row>
    <row r="2364" spans="1:30" s="10" customFormat="1" ht="30" customHeight="1">
      <c r="A2364" s="5"/>
      <c r="B2364" s="5"/>
      <c r="C2364" s="18">
        <v>2361</v>
      </c>
      <c r="D2364" s="19" t="s">
        <v>400</v>
      </c>
      <c r="E2364" s="20" t="s">
        <v>406</v>
      </c>
      <c r="F2364" s="20" t="s">
        <v>406</v>
      </c>
      <c r="G2364" s="24" t="str">
        <f>IF(F2364=F2362,"Do",F2364)</f>
        <v>Sonitpur State Rd Divn</v>
      </c>
      <c r="H2364" s="21" t="s">
        <v>2449</v>
      </c>
      <c r="I2364" s="127">
        <v>0.7</v>
      </c>
      <c r="J2364" s="11"/>
      <c r="K2364" s="126">
        <v>17.14</v>
      </c>
      <c r="L2364"/>
      <c r="M2364"/>
      <c r="N2364"/>
      <c r="O2364"/>
      <c r="P2364"/>
      <c r="Q2364"/>
      <c r="R2364"/>
      <c r="S2364"/>
      <c r="T2364"/>
      <c r="U2364"/>
      <c r="V2364"/>
      <c r="W2364"/>
      <c r="X2364"/>
      <c r="Y2364"/>
      <c r="Z2364"/>
      <c r="AA2364"/>
      <c r="AB2364"/>
      <c r="AC2364"/>
      <c r="AD2364"/>
    </row>
    <row r="2365" spans="1:30" s="10" customFormat="1" ht="18.75" customHeight="1">
      <c r="A2365" s="5"/>
      <c r="B2365" s="5"/>
      <c r="C2365" s="18">
        <v>2362</v>
      </c>
      <c r="D2365" s="19" t="s">
        <v>400</v>
      </c>
      <c r="E2365" s="20" t="s">
        <v>406</v>
      </c>
      <c r="F2365" s="20" t="s">
        <v>406</v>
      </c>
      <c r="G2365" s="24" t="str">
        <f t="shared" ref="G2365:G2430" si="36">IF(F2365=F2364,"Do",F2365)</f>
        <v>Do</v>
      </c>
      <c r="H2365" s="21" t="s">
        <v>2450</v>
      </c>
      <c r="I2365" s="127"/>
      <c r="J2365" s="11">
        <v>1</v>
      </c>
      <c r="K2365" s="126">
        <v>7.11</v>
      </c>
      <c r="L2365"/>
      <c r="M2365"/>
      <c r="N2365"/>
      <c r="O2365"/>
      <c r="P2365"/>
      <c r="Q2365"/>
      <c r="R2365"/>
      <c r="S2365"/>
      <c r="T2365"/>
      <c r="U2365"/>
      <c r="V2365"/>
      <c r="W2365"/>
      <c r="X2365"/>
      <c r="Y2365"/>
      <c r="Z2365"/>
      <c r="AA2365"/>
      <c r="AB2365"/>
      <c r="AC2365"/>
      <c r="AD2365"/>
    </row>
    <row r="2366" spans="1:30" s="10" customFormat="1" ht="18.75" customHeight="1">
      <c r="A2366" s="5"/>
      <c r="B2366" s="5"/>
      <c r="C2366" s="18">
        <v>2363</v>
      </c>
      <c r="D2366" s="19" t="s">
        <v>400</v>
      </c>
      <c r="E2366" s="20" t="s">
        <v>406</v>
      </c>
      <c r="F2366" s="20" t="s">
        <v>406</v>
      </c>
      <c r="G2366" s="24" t="str">
        <f t="shared" si="36"/>
        <v>Do</v>
      </c>
      <c r="H2366" s="21" t="s">
        <v>2451</v>
      </c>
      <c r="I2366" s="127">
        <v>4.5</v>
      </c>
      <c r="J2366" s="11"/>
      <c r="K2366" s="126">
        <v>103.59</v>
      </c>
      <c r="L2366"/>
      <c r="M2366"/>
      <c r="N2366"/>
      <c r="O2366"/>
      <c r="P2366"/>
      <c r="Q2366"/>
      <c r="R2366"/>
      <c r="S2366"/>
      <c r="T2366"/>
      <c r="U2366"/>
      <c r="V2366"/>
      <c r="W2366"/>
      <c r="X2366"/>
      <c r="Y2366"/>
      <c r="Z2366"/>
      <c r="AA2366"/>
      <c r="AB2366"/>
      <c r="AC2366"/>
      <c r="AD2366"/>
    </row>
    <row r="2367" spans="1:30" s="10" customFormat="1" ht="18.75" customHeight="1">
      <c r="A2367" s="5"/>
      <c r="B2367" s="5"/>
      <c r="C2367" s="18">
        <v>2364</v>
      </c>
      <c r="D2367" s="19" t="s">
        <v>400</v>
      </c>
      <c r="E2367" s="20" t="s">
        <v>406</v>
      </c>
      <c r="F2367" s="20" t="s">
        <v>406</v>
      </c>
      <c r="G2367" s="24" t="str">
        <f t="shared" si="36"/>
        <v>Do</v>
      </c>
      <c r="H2367" s="21" t="s">
        <v>2452</v>
      </c>
      <c r="I2367" s="127">
        <v>1</v>
      </c>
      <c r="J2367" s="11"/>
      <c r="K2367" s="126">
        <v>15.27</v>
      </c>
      <c r="L2367"/>
      <c r="M2367"/>
      <c r="N2367"/>
      <c r="O2367"/>
      <c r="P2367"/>
      <c r="Q2367"/>
      <c r="R2367"/>
      <c r="S2367"/>
      <c r="T2367"/>
      <c r="U2367"/>
      <c r="V2367"/>
      <c r="W2367"/>
      <c r="X2367"/>
      <c r="Y2367"/>
      <c r="Z2367"/>
      <c r="AA2367"/>
      <c r="AB2367"/>
      <c r="AC2367"/>
      <c r="AD2367"/>
    </row>
    <row r="2368" spans="1:30" s="10" customFormat="1" ht="18.75" customHeight="1">
      <c r="A2368" s="5"/>
      <c r="B2368" s="5"/>
      <c r="C2368" s="18">
        <v>2365</v>
      </c>
      <c r="D2368" s="19" t="s">
        <v>400</v>
      </c>
      <c r="E2368" s="20" t="s">
        <v>406</v>
      </c>
      <c r="F2368" s="20" t="s">
        <v>406</v>
      </c>
      <c r="G2368" s="24" t="str">
        <f t="shared" si="36"/>
        <v>Do</v>
      </c>
      <c r="H2368" s="21" t="s">
        <v>2453</v>
      </c>
      <c r="I2368" s="127">
        <v>0.56999999999999995</v>
      </c>
      <c r="J2368" s="11"/>
      <c r="K2368" s="126">
        <v>6.96</v>
      </c>
      <c r="L2368"/>
      <c r="M2368"/>
      <c r="N2368"/>
      <c r="O2368"/>
      <c r="P2368"/>
      <c r="Q2368"/>
      <c r="R2368"/>
      <c r="S2368"/>
      <c r="T2368"/>
      <c r="U2368"/>
      <c r="V2368"/>
      <c r="W2368"/>
      <c r="X2368"/>
      <c r="Y2368"/>
      <c r="Z2368"/>
      <c r="AA2368"/>
      <c r="AB2368"/>
      <c r="AC2368"/>
      <c r="AD2368"/>
    </row>
    <row r="2369" spans="1:30" s="10" customFormat="1" ht="30" customHeight="1">
      <c r="A2369" s="5"/>
      <c r="B2369" s="5"/>
      <c r="C2369" s="18">
        <v>2366</v>
      </c>
      <c r="D2369" s="19" t="s">
        <v>400</v>
      </c>
      <c r="E2369" s="20" t="s">
        <v>401</v>
      </c>
      <c r="F2369" s="20" t="s">
        <v>401</v>
      </c>
      <c r="G2369" s="24" t="str">
        <f t="shared" si="36"/>
        <v>Sonitpur Rural Rd Divn</v>
      </c>
      <c r="H2369" s="21" t="s">
        <v>2454</v>
      </c>
      <c r="I2369" s="127">
        <v>3</v>
      </c>
      <c r="J2369" s="11"/>
      <c r="K2369" s="126">
        <v>41.7</v>
      </c>
      <c r="L2369"/>
      <c r="M2369"/>
      <c r="N2369"/>
      <c r="O2369"/>
      <c r="P2369"/>
      <c r="Q2369"/>
      <c r="R2369"/>
      <c r="S2369"/>
      <c r="T2369"/>
      <c r="U2369"/>
      <c r="V2369"/>
      <c r="W2369"/>
      <c r="X2369"/>
      <c r="Y2369"/>
      <c r="Z2369"/>
      <c r="AA2369"/>
      <c r="AB2369"/>
      <c r="AC2369"/>
      <c r="AD2369"/>
    </row>
    <row r="2370" spans="1:30" s="10" customFormat="1" ht="18.75" customHeight="1">
      <c r="A2370" s="5"/>
      <c r="B2370" s="5"/>
      <c r="C2370" s="18">
        <v>2367</v>
      </c>
      <c r="D2370" s="19" t="s">
        <v>400</v>
      </c>
      <c r="E2370" s="20" t="s">
        <v>401</v>
      </c>
      <c r="F2370" s="20" t="s">
        <v>401</v>
      </c>
      <c r="G2370" s="24" t="str">
        <f t="shared" si="36"/>
        <v>Do</v>
      </c>
      <c r="H2370" s="21" t="s">
        <v>2455</v>
      </c>
      <c r="I2370" s="127">
        <v>1.1000000000000001</v>
      </c>
      <c r="J2370" s="11"/>
      <c r="K2370" s="126">
        <v>15.114000000000001</v>
      </c>
      <c r="L2370"/>
      <c r="M2370"/>
      <c r="N2370"/>
      <c r="O2370"/>
      <c r="P2370"/>
      <c r="Q2370"/>
      <c r="R2370"/>
      <c r="S2370"/>
      <c r="T2370"/>
      <c r="U2370"/>
      <c r="V2370"/>
      <c r="W2370"/>
      <c r="X2370"/>
      <c r="Y2370"/>
      <c r="Z2370"/>
      <c r="AA2370"/>
      <c r="AB2370"/>
      <c r="AC2370"/>
      <c r="AD2370"/>
    </row>
    <row r="2371" spans="1:30" s="10" customFormat="1" ht="30" customHeight="1">
      <c r="A2371" s="5"/>
      <c r="B2371" s="5"/>
      <c r="C2371" s="18">
        <v>2368</v>
      </c>
      <c r="D2371" s="19" t="s">
        <v>400</v>
      </c>
      <c r="E2371" s="20" t="s">
        <v>406</v>
      </c>
      <c r="F2371" s="20" t="s">
        <v>406</v>
      </c>
      <c r="G2371" s="24" t="str">
        <f t="shared" si="36"/>
        <v>Sonitpur State Rd Divn</v>
      </c>
      <c r="H2371" s="21" t="s">
        <v>2456</v>
      </c>
      <c r="I2371" s="127">
        <v>4</v>
      </c>
      <c r="J2371" s="11"/>
      <c r="K2371" s="126">
        <v>53.34</v>
      </c>
      <c r="L2371"/>
      <c r="M2371"/>
      <c r="N2371"/>
      <c r="O2371"/>
      <c r="P2371"/>
      <c r="Q2371"/>
      <c r="R2371"/>
      <c r="S2371"/>
      <c r="T2371"/>
      <c r="U2371"/>
      <c r="V2371"/>
      <c r="W2371"/>
      <c r="X2371"/>
      <c r="Y2371"/>
      <c r="Z2371"/>
      <c r="AA2371"/>
      <c r="AB2371"/>
      <c r="AC2371"/>
      <c r="AD2371"/>
    </row>
    <row r="2372" spans="1:30" s="10" customFormat="1" ht="30" customHeight="1">
      <c r="A2372" s="5"/>
      <c r="B2372" s="5"/>
      <c r="C2372" s="18">
        <v>2369</v>
      </c>
      <c r="D2372" s="19" t="s">
        <v>400</v>
      </c>
      <c r="E2372" s="20" t="s">
        <v>401</v>
      </c>
      <c r="F2372" s="20" t="s">
        <v>401</v>
      </c>
      <c r="G2372" s="24" t="str">
        <f t="shared" si="36"/>
        <v>Sonitpur Rural Rd Divn</v>
      </c>
      <c r="H2372" s="21" t="s">
        <v>2457</v>
      </c>
      <c r="I2372" s="127">
        <v>3</v>
      </c>
      <c r="J2372" s="11"/>
      <c r="K2372" s="126">
        <v>49.11</v>
      </c>
      <c r="L2372"/>
      <c r="M2372"/>
      <c r="N2372"/>
      <c r="O2372"/>
      <c r="P2372"/>
      <c r="Q2372"/>
      <c r="R2372"/>
      <c r="S2372"/>
      <c r="T2372"/>
      <c r="U2372"/>
      <c r="V2372"/>
      <c r="W2372"/>
      <c r="X2372"/>
      <c r="Y2372"/>
      <c r="Z2372"/>
      <c r="AA2372"/>
      <c r="AB2372"/>
      <c r="AC2372"/>
      <c r="AD2372"/>
    </row>
    <row r="2373" spans="1:30" s="10" customFormat="1" ht="18.75" customHeight="1">
      <c r="A2373" s="5"/>
      <c r="B2373" s="5"/>
      <c r="C2373" s="18">
        <v>2370</v>
      </c>
      <c r="D2373" s="19" t="s">
        <v>400</v>
      </c>
      <c r="E2373" s="20" t="s">
        <v>401</v>
      </c>
      <c r="F2373" s="20" t="s">
        <v>401</v>
      </c>
      <c r="G2373" s="24" t="str">
        <f t="shared" si="36"/>
        <v>Do</v>
      </c>
      <c r="H2373" s="119" t="s">
        <v>2458</v>
      </c>
      <c r="I2373" s="132">
        <v>4</v>
      </c>
      <c r="J2373" s="11"/>
      <c r="K2373" s="136">
        <v>57.27</v>
      </c>
      <c r="L2373"/>
      <c r="M2373"/>
      <c r="N2373"/>
      <c r="O2373"/>
      <c r="P2373"/>
      <c r="Q2373"/>
      <c r="R2373"/>
      <c r="S2373"/>
      <c r="T2373"/>
      <c r="U2373"/>
      <c r="V2373"/>
      <c r="W2373"/>
      <c r="X2373"/>
      <c r="Y2373"/>
      <c r="Z2373"/>
      <c r="AA2373"/>
      <c r="AB2373"/>
      <c r="AC2373"/>
      <c r="AD2373"/>
    </row>
    <row r="2374" spans="1:30" s="10" customFormat="1" ht="18.75" customHeight="1">
      <c r="A2374" s="5"/>
      <c r="B2374" s="5"/>
      <c r="C2374" s="18">
        <v>2371</v>
      </c>
      <c r="D2374" s="19" t="s">
        <v>400</v>
      </c>
      <c r="E2374" s="20" t="s">
        <v>401</v>
      </c>
      <c r="F2374" s="20" t="s">
        <v>401</v>
      </c>
      <c r="G2374" s="24" t="str">
        <f t="shared" si="36"/>
        <v>Do</v>
      </c>
      <c r="H2374" s="21" t="s">
        <v>2459</v>
      </c>
      <c r="I2374" s="127">
        <v>3</v>
      </c>
      <c r="J2374" s="11"/>
      <c r="K2374" s="126">
        <v>45.14</v>
      </c>
      <c r="L2374"/>
      <c r="M2374"/>
      <c r="N2374"/>
      <c r="O2374"/>
      <c r="P2374"/>
      <c r="Q2374"/>
      <c r="R2374"/>
      <c r="S2374"/>
      <c r="T2374"/>
      <c r="U2374"/>
      <c r="V2374"/>
      <c r="W2374"/>
      <c r="X2374"/>
      <c r="Y2374"/>
      <c r="Z2374"/>
      <c r="AA2374"/>
      <c r="AB2374"/>
      <c r="AC2374"/>
      <c r="AD2374"/>
    </row>
    <row r="2375" spans="1:30" s="10" customFormat="1" ht="30" customHeight="1">
      <c r="A2375" s="5"/>
      <c r="B2375" s="5"/>
      <c r="C2375" s="18">
        <v>2372</v>
      </c>
      <c r="D2375" s="19" t="s">
        <v>400</v>
      </c>
      <c r="E2375" s="20" t="s">
        <v>406</v>
      </c>
      <c r="F2375" s="20" t="s">
        <v>406</v>
      </c>
      <c r="G2375" s="24" t="str">
        <f t="shared" si="36"/>
        <v>Sonitpur State Rd Divn</v>
      </c>
      <c r="H2375" s="21" t="s">
        <v>2460</v>
      </c>
      <c r="I2375" s="127">
        <v>1.5</v>
      </c>
      <c r="J2375" s="11"/>
      <c r="K2375" s="126">
        <v>21.72</v>
      </c>
      <c r="L2375"/>
      <c r="M2375"/>
      <c r="N2375"/>
      <c r="O2375"/>
      <c r="P2375"/>
      <c r="Q2375"/>
      <c r="R2375"/>
      <c r="S2375"/>
      <c r="T2375"/>
      <c r="U2375"/>
      <c r="V2375"/>
      <c r="W2375"/>
      <c r="X2375"/>
      <c r="Y2375"/>
      <c r="Z2375"/>
      <c r="AA2375"/>
      <c r="AB2375"/>
      <c r="AC2375"/>
      <c r="AD2375"/>
    </row>
    <row r="2376" spans="1:30" s="10" customFormat="1" ht="18.75" customHeight="1">
      <c r="A2376" s="5"/>
      <c r="B2376" s="5"/>
      <c r="C2376" s="18">
        <v>2373</v>
      </c>
      <c r="D2376" s="19" t="s">
        <v>400</v>
      </c>
      <c r="E2376" s="20" t="s">
        <v>406</v>
      </c>
      <c r="F2376" s="20" t="s">
        <v>406</v>
      </c>
      <c r="G2376" s="24" t="str">
        <f t="shared" si="36"/>
        <v>Do</v>
      </c>
      <c r="H2376" s="21" t="s">
        <v>2461</v>
      </c>
      <c r="I2376" s="127">
        <v>0.5</v>
      </c>
      <c r="J2376" s="11"/>
      <c r="K2376" s="126">
        <v>11.93</v>
      </c>
      <c r="L2376"/>
      <c r="M2376"/>
      <c r="N2376"/>
      <c r="O2376"/>
      <c r="P2376"/>
      <c r="Q2376"/>
      <c r="R2376"/>
      <c r="S2376"/>
      <c r="T2376"/>
      <c r="U2376"/>
      <c r="V2376"/>
      <c r="W2376"/>
      <c r="X2376"/>
      <c r="Y2376"/>
      <c r="Z2376"/>
      <c r="AA2376"/>
      <c r="AB2376"/>
      <c r="AC2376"/>
      <c r="AD2376"/>
    </row>
    <row r="2377" spans="1:30" s="10" customFormat="1" ht="30" customHeight="1">
      <c r="A2377" s="5"/>
      <c r="B2377" s="5"/>
      <c r="C2377" s="18">
        <v>2374</v>
      </c>
      <c r="D2377" s="19" t="s">
        <v>400</v>
      </c>
      <c r="E2377" s="20" t="s">
        <v>406</v>
      </c>
      <c r="F2377" s="20" t="s">
        <v>406</v>
      </c>
      <c r="G2377" s="24" t="e">
        <f>IF(F2377=#REF!,"Do",F2377)</f>
        <v>#REF!</v>
      </c>
      <c r="H2377" s="21" t="s">
        <v>2462</v>
      </c>
      <c r="I2377" s="127">
        <v>1.3</v>
      </c>
      <c r="J2377" s="11"/>
      <c r="K2377" s="126">
        <v>25.26</v>
      </c>
      <c r="L2377"/>
      <c r="M2377"/>
      <c r="N2377"/>
      <c r="O2377"/>
      <c r="P2377"/>
      <c r="Q2377"/>
      <c r="R2377"/>
      <c r="S2377"/>
      <c r="T2377"/>
      <c r="U2377"/>
      <c r="V2377"/>
      <c r="W2377"/>
      <c r="X2377"/>
      <c r="Y2377"/>
      <c r="Z2377"/>
      <c r="AA2377"/>
      <c r="AB2377"/>
      <c r="AC2377"/>
      <c r="AD2377"/>
    </row>
    <row r="2378" spans="1:30" s="10" customFormat="1" ht="18.75" customHeight="1">
      <c r="A2378" s="5"/>
      <c r="B2378" s="5"/>
      <c r="C2378" s="18">
        <v>2375</v>
      </c>
      <c r="D2378" s="19" t="s">
        <v>400</v>
      </c>
      <c r="E2378" s="20" t="s">
        <v>406</v>
      </c>
      <c r="F2378" s="20" t="s">
        <v>406</v>
      </c>
      <c r="G2378" s="24" t="str">
        <f t="shared" si="36"/>
        <v>Do</v>
      </c>
      <c r="H2378" s="21" t="s">
        <v>2463</v>
      </c>
      <c r="I2378" s="127">
        <v>0.7</v>
      </c>
      <c r="J2378" s="11"/>
      <c r="K2378" s="126">
        <v>9.4700000000000006</v>
      </c>
      <c r="L2378"/>
      <c r="M2378"/>
      <c r="N2378"/>
      <c r="O2378"/>
      <c r="P2378"/>
      <c r="Q2378"/>
      <c r="R2378"/>
      <c r="S2378"/>
      <c r="T2378"/>
      <c r="U2378"/>
      <c r="V2378"/>
      <c r="W2378"/>
      <c r="X2378"/>
      <c r="Y2378"/>
      <c r="Z2378"/>
      <c r="AA2378"/>
      <c r="AB2378"/>
      <c r="AC2378"/>
      <c r="AD2378"/>
    </row>
    <row r="2379" spans="1:30" s="10" customFormat="1" ht="18.75" customHeight="1">
      <c r="A2379" s="5"/>
      <c r="B2379" s="5"/>
      <c r="C2379" s="18">
        <v>2376</v>
      </c>
      <c r="D2379" s="19" t="s">
        <v>400</v>
      </c>
      <c r="E2379" s="20" t="s">
        <v>406</v>
      </c>
      <c r="F2379" s="20" t="s">
        <v>406</v>
      </c>
      <c r="G2379" s="24"/>
      <c r="H2379" s="92" t="s">
        <v>2464</v>
      </c>
      <c r="I2379" s="127">
        <v>2.4</v>
      </c>
      <c r="J2379" s="11"/>
      <c r="K2379" s="126">
        <v>55.22</v>
      </c>
      <c r="L2379"/>
      <c r="M2379"/>
      <c r="N2379"/>
      <c r="O2379"/>
      <c r="P2379"/>
      <c r="Q2379"/>
      <c r="R2379"/>
      <c r="S2379"/>
      <c r="T2379"/>
      <c r="U2379"/>
      <c r="V2379"/>
      <c r="W2379"/>
      <c r="X2379"/>
      <c r="Y2379"/>
      <c r="Z2379"/>
      <c r="AA2379"/>
      <c r="AB2379"/>
      <c r="AC2379"/>
      <c r="AD2379"/>
    </row>
    <row r="2380" spans="1:30" s="10" customFormat="1" ht="18.75" customHeight="1">
      <c r="A2380" s="5"/>
      <c r="B2380" s="5"/>
      <c r="C2380" s="18">
        <v>2377</v>
      </c>
      <c r="D2380" s="19" t="s">
        <v>400</v>
      </c>
      <c r="E2380" s="20" t="s">
        <v>401</v>
      </c>
      <c r="F2380" s="20" t="s">
        <v>401</v>
      </c>
      <c r="G2380" s="24"/>
      <c r="H2380" s="92" t="s">
        <v>2465</v>
      </c>
      <c r="I2380" s="127"/>
      <c r="J2380" s="11"/>
      <c r="K2380" s="126">
        <v>24.913</v>
      </c>
      <c r="L2380"/>
      <c r="M2380"/>
      <c r="N2380"/>
      <c r="O2380"/>
      <c r="P2380"/>
      <c r="Q2380"/>
      <c r="R2380"/>
      <c r="S2380"/>
      <c r="T2380"/>
      <c r="U2380"/>
      <c r="V2380"/>
      <c r="W2380"/>
      <c r="X2380"/>
      <c r="Y2380"/>
      <c r="Z2380"/>
      <c r="AA2380"/>
      <c r="AB2380"/>
      <c r="AC2380"/>
      <c r="AD2380"/>
    </row>
    <row r="2381" spans="1:30" s="10" customFormat="1" ht="18.75" customHeight="1">
      <c r="A2381" s="5"/>
      <c r="B2381" s="5"/>
      <c r="C2381" s="18">
        <v>2378</v>
      </c>
      <c r="D2381" s="19" t="s">
        <v>400</v>
      </c>
      <c r="E2381" s="20" t="s">
        <v>401</v>
      </c>
      <c r="F2381" s="20" t="s">
        <v>401</v>
      </c>
      <c r="G2381" s="24"/>
      <c r="H2381" s="92" t="s">
        <v>2466</v>
      </c>
      <c r="I2381" s="127">
        <v>1.1499999999999999</v>
      </c>
      <c r="J2381" s="11"/>
      <c r="K2381" s="126">
        <v>22.477</v>
      </c>
      <c r="L2381"/>
      <c r="M2381"/>
      <c r="N2381"/>
      <c r="O2381"/>
      <c r="P2381"/>
      <c r="Q2381"/>
      <c r="R2381"/>
      <c r="S2381"/>
      <c r="T2381"/>
      <c r="U2381"/>
      <c r="V2381"/>
      <c r="W2381"/>
      <c r="X2381"/>
      <c r="Y2381"/>
      <c r="Z2381"/>
      <c r="AA2381"/>
      <c r="AB2381"/>
      <c r="AC2381"/>
      <c r="AD2381"/>
    </row>
    <row r="2382" spans="1:30" s="10" customFormat="1" ht="18.75" customHeight="1">
      <c r="A2382" s="5"/>
      <c r="B2382" s="5"/>
      <c r="C2382" s="18">
        <v>2379</v>
      </c>
      <c r="D2382" s="19" t="s">
        <v>400</v>
      </c>
      <c r="E2382" s="20" t="s">
        <v>401</v>
      </c>
      <c r="F2382" s="20" t="s">
        <v>401</v>
      </c>
      <c r="G2382" s="24"/>
      <c r="H2382" s="92" t="s">
        <v>2467</v>
      </c>
      <c r="I2382" s="127">
        <v>2</v>
      </c>
      <c r="J2382" s="11"/>
      <c r="K2382" s="126">
        <v>33.6</v>
      </c>
      <c r="L2382"/>
      <c r="M2382"/>
      <c r="N2382"/>
      <c r="O2382"/>
      <c r="P2382"/>
      <c r="Q2382"/>
      <c r="R2382"/>
      <c r="S2382"/>
      <c r="T2382"/>
      <c r="U2382"/>
      <c r="V2382"/>
      <c r="W2382"/>
      <c r="X2382"/>
      <c r="Y2382"/>
      <c r="Z2382"/>
      <c r="AA2382"/>
      <c r="AB2382"/>
      <c r="AC2382"/>
      <c r="AD2382"/>
    </row>
    <row r="2383" spans="1:30" s="10" customFormat="1" ht="18.75" customHeight="1">
      <c r="A2383" s="5"/>
      <c r="B2383" s="5"/>
      <c r="C2383" s="18">
        <v>2380</v>
      </c>
      <c r="D2383" s="19" t="s">
        <v>400</v>
      </c>
      <c r="E2383" s="20" t="s">
        <v>401</v>
      </c>
      <c r="F2383" s="20" t="s">
        <v>401</v>
      </c>
      <c r="G2383" s="24"/>
      <c r="H2383" s="92" t="s">
        <v>1778</v>
      </c>
      <c r="I2383" s="127"/>
      <c r="J2383" s="11"/>
      <c r="K2383" s="126">
        <v>2.16</v>
      </c>
      <c r="L2383"/>
      <c r="M2383"/>
      <c r="N2383"/>
      <c r="O2383"/>
      <c r="P2383"/>
      <c r="Q2383"/>
      <c r="R2383"/>
      <c r="S2383"/>
      <c r="T2383"/>
      <c r="U2383"/>
      <c r="V2383"/>
      <c r="W2383"/>
      <c r="X2383"/>
      <c r="Y2383"/>
      <c r="Z2383"/>
      <c r="AA2383"/>
      <c r="AB2383"/>
      <c r="AC2383"/>
      <c r="AD2383"/>
    </row>
    <row r="2384" spans="1:30" s="10" customFormat="1" ht="30" customHeight="1">
      <c r="A2384" s="5"/>
      <c r="B2384" s="5"/>
      <c r="C2384" s="18">
        <v>2381</v>
      </c>
      <c r="D2384" s="19" t="s">
        <v>400</v>
      </c>
      <c r="E2384" s="20" t="s">
        <v>406</v>
      </c>
      <c r="F2384" s="20" t="s">
        <v>406</v>
      </c>
      <c r="G2384" s="24" t="str">
        <f>IF(F2384=F2378,"Do",F2384)</f>
        <v>Do</v>
      </c>
      <c r="H2384" s="21" t="s">
        <v>2468</v>
      </c>
      <c r="I2384" s="127">
        <v>6.32</v>
      </c>
      <c r="J2384" s="11"/>
      <c r="K2384" s="126">
        <v>100</v>
      </c>
      <c r="L2384"/>
      <c r="M2384"/>
      <c r="N2384"/>
      <c r="O2384"/>
      <c r="P2384"/>
      <c r="Q2384"/>
      <c r="R2384"/>
      <c r="S2384"/>
      <c r="T2384"/>
      <c r="U2384"/>
      <c r="V2384"/>
      <c r="W2384"/>
      <c r="X2384"/>
      <c r="Y2384"/>
      <c r="Z2384"/>
      <c r="AA2384"/>
      <c r="AB2384"/>
      <c r="AC2384"/>
      <c r="AD2384"/>
    </row>
    <row r="2385" spans="1:30" s="10" customFormat="1" ht="30" customHeight="1">
      <c r="A2385" s="5"/>
      <c r="B2385" s="5"/>
      <c r="C2385" s="18">
        <v>2382</v>
      </c>
      <c r="D2385" s="19" t="s">
        <v>400</v>
      </c>
      <c r="E2385" s="20" t="s">
        <v>401</v>
      </c>
      <c r="F2385" s="20" t="s">
        <v>401</v>
      </c>
      <c r="G2385" s="24" t="str">
        <f t="shared" si="36"/>
        <v>Sonitpur Rural Rd Divn</v>
      </c>
      <c r="H2385" s="21" t="s">
        <v>2469</v>
      </c>
      <c r="I2385" s="127">
        <v>7</v>
      </c>
      <c r="J2385" s="11"/>
      <c r="K2385" s="126">
        <v>104.07</v>
      </c>
      <c r="L2385"/>
      <c r="M2385"/>
      <c r="N2385"/>
      <c r="O2385"/>
      <c r="P2385"/>
      <c r="Q2385"/>
      <c r="R2385"/>
      <c r="S2385"/>
      <c r="T2385"/>
      <c r="U2385"/>
      <c r="V2385"/>
      <c r="W2385"/>
      <c r="X2385"/>
      <c r="Y2385"/>
      <c r="Z2385"/>
      <c r="AA2385"/>
      <c r="AB2385"/>
      <c r="AC2385"/>
      <c r="AD2385"/>
    </row>
    <row r="2386" spans="1:30" s="10" customFormat="1" ht="30" customHeight="1">
      <c r="A2386" s="5"/>
      <c r="B2386" s="5"/>
      <c r="C2386" s="18">
        <v>2383</v>
      </c>
      <c r="D2386" s="19" t="s">
        <v>400</v>
      </c>
      <c r="E2386" s="20" t="s">
        <v>406</v>
      </c>
      <c r="F2386" s="20" t="s">
        <v>406</v>
      </c>
      <c r="G2386" s="24" t="str">
        <f t="shared" si="36"/>
        <v>Sonitpur State Rd Divn</v>
      </c>
      <c r="H2386" s="21" t="s">
        <v>2470</v>
      </c>
      <c r="I2386" s="127">
        <v>9</v>
      </c>
      <c r="J2386" s="11"/>
      <c r="K2386" s="126">
        <v>150</v>
      </c>
      <c r="L2386"/>
      <c r="M2386"/>
      <c r="N2386"/>
      <c r="O2386"/>
      <c r="P2386"/>
      <c r="Q2386"/>
      <c r="R2386"/>
      <c r="S2386"/>
      <c r="T2386"/>
      <c r="U2386"/>
      <c r="V2386"/>
      <c r="W2386"/>
      <c r="X2386"/>
      <c r="Y2386"/>
      <c r="Z2386"/>
      <c r="AA2386"/>
      <c r="AB2386"/>
      <c r="AC2386"/>
      <c r="AD2386"/>
    </row>
    <row r="2387" spans="1:30" s="10" customFormat="1" ht="30" customHeight="1">
      <c r="A2387" s="5"/>
      <c r="B2387" s="5"/>
      <c r="C2387" s="18">
        <v>2384</v>
      </c>
      <c r="D2387" s="19" t="s">
        <v>400</v>
      </c>
      <c r="E2387" s="20" t="s">
        <v>401</v>
      </c>
      <c r="F2387" s="20" t="s">
        <v>401</v>
      </c>
      <c r="G2387" s="24" t="str">
        <f t="shared" si="36"/>
        <v>Sonitpur Rural Rd Divn</v>
      </c>
      <c r="H2387" s="21" t="s">
        <v>2471</v>
      </c>
      <c r="I2387" s="127">
        <v>3</v>
      </c>
      <c r="J2387" s="11"/>
      <c r="K2387" s="126">
        <v>34.049999999999997</v>
      </c>
      <c r="L2387"/>
      <c r="M2387"/>
      <c r="N2387"/>
      <c r="O2387"/>
      <c r="P2387"/>
      <c r="Q2387"/>
      <c r="R2387"/>
      <c r="S2387"/>
      <c r="T2387"/>
      <c r="U2387"/>
      <c r="V2387"/>
      <c r="W2387"/>
      <c r="X2387"/>
      <c r="Y2387"/>
      <c r="Z2387"/>
      <c r="AA2387"/>
      <c r="AB2387"/>
      <c r="AC2387"/>
      <c r="AD2387"/>
    </row>
    <row r="2388" spans="1:30" s="10" customFormat="1" ht="18.75" customHeight="1">
      <c r="A2388" s="5"/>
      <c r="B2388" s="5"/>
      <c r="C2388" s="18">
        <v>2385</v>
      </c>
      <c r="D2388" s="19" t="s">
        <v>400</v>
      </c>
      <c r="E2388" s="20" t="s">
        <v>401</v>
      </c>
      <c r="F2388" s="20" t="s">
        <v>401</v>
      </c>
      <c r="G2388" s="24" t="str">
        <f t="shared" si="36"/>
        <v>Do</v>
      </c>
      <c r="H2388" s="21" t="s">
        <v>2472</v>
      </c>
      <c r="I2388" s="127">
        <v>1.2</v>
      </c>
      <c r="J2388" s="11"/>
      <c r="K2388" s="126">
        <v>15.945</v>
      </c>
      <c r="L2388"/>
      <c r="M2388"/>
      <c r="N2388"/>
      <c r="O2388"/>
      <c r="P2388"/>
      <c r="Q2388"/>
      <c r="R2388"/>
      <c r="S2388"/>
      <c r="T2388"/>
      <c r="U2388"/>
      <c r="V2388"/>
      <c r="W2388"/>
      <c r="X2388"/>
      <c r="Y2388"/>
      <c r="Z2388"/>
      <c r="AA2388"/>
      <c r="AB2388"/>
      <c r="AC2388"/>
      <c r="AD2388"/>
    </row>
    <row r="2389" spans="1:30" s="10" customFormat="1" ht="30" customHeight="1">
      <c r="A2389" s="5"/>
      <c r="B2389" s="5"/>
      <c r="C2389" s="18">
        <v>2386</v>
      </c>
      <c r="D2389" s="19" t="s">
        <v>400</v>
      </c>
      <c r="E2389" s="20" t="s">
        <v>401</v>
      </c>
      <c r="F2389" s="20" t="s">
        <v>401</v>
      </c>
      <c r="G2389" s="24" t="str">
        <f t="shared" si="36"/>
        <v>Do</v>
      </c>
      <c r="H2389" s="20" t="s">
        <v>2473</v>
      </c>
      <c r="I2389" s="127">
        <v>6.5</v>
      </c>
      <c r="J2389" s="11"/>
      <c r="K2389" s="126">
        <v>88.29</v>
      </c>
      <c r="L2389"/>
      <c r="M2389"/>
      <c r="N2389"/>
      <c r="O2389"/>
      <c r="P2389"/>
      <c r="Q2389"/>
      <c r="R2389"/>
      <c r="S2389"/>
      <c r="T2389"/>
      <c r="U2389"/>
      <c r="V2389"/>
      <c r="W2389"/>
      <c r="X2389"/>
      <c r="Y2389"/>
      <c r="Z2389"/>
      <c r="AA2389"/>
      <c r="AB2389"/>
      <c r="AC2389"/>
      <c r="AD2389"/>
    </row>
    <row r="2390" spans="1:30" s="10" customFormat="1" ht="18.75" customHeight="1">
      <c r="A2390" s="5"/>
      <c r="B2390" s="5"/>
      <c r="C2390" s="18">
        <v>2387</v>
      </c>
      <c r="D2390" s="19" t="s">
        <v>400</v>
      </c>
      <c r="E2390" s="20" t="s">
        <v>401</v>
      </c>
      <c r="F2390" s="20" t="s">
        <v>401</v>
      </c>
      <c r="G2390" s="24" t="str">
        <f t="shared" si="36"/>
        <v>Do</v>
      </c>
      <c r="H2390" s="21" t="s">
        <v>2474</v>
      </c>
      <c r="I2390" s="127">
        <v>3.62</v>
      </c>
      <c r="J2390" s="11"/>
      <c r="K2390" s="126">
        <v>52.45</v>
      </c>
      <c r="L2390"/>
      <c r="M2390"/>
      <c r="N2390"/>
      <c r="O2390"/>
      <c r="P2390"/>
      <c r="Q2390"/>
      <c r="R2390"/>
      <c r="S2390"/>
      <c r="T2390"/>
      <c r="U2390"/>
      <c r="V2390"/>
      <c r="W2390"/>
      <c r="X2390"/>
      <c r="Y2390"/>
      <c r="Z2390"/>
      <c r="AA2390"/>
      <c r="AB2390"/>
      <c r="AC2390"/>
      <c r="AD2390"/>
    </row>
    <row r="2391" spans="1:30" s="10" customFormat="1" ht="18.75" customHeight="1">
      <c r="A2391" s="5"/>
      <c r="B2391" s="5"/>
      <c r="C2391" s="18">
        <v>2388</v>
      </c>
      <c r="D2391" s="19" t="s">
        <v>400</v>
      </c>
      <c r="E2391" s="20" t="s">
        <v>401</v>
      </c>
      <c r="F2391" s="20" t="s">
        <v>401</v>
      </c>
      <c r="G2391" s="24" t="str">
        <f t="shared" si="36"/>
        <v>Do</v>
      </c>
      <c r="H2391" s="21" t="s">
        <v>2475</v>
      </c>
      <c r="I2391" s="127">
        <v>6.5</v>
      </c>
      <c r="J2391" s="11"/>
      <c r="K2391" s="126">
        <v>59.26</v>
      </c>
      <c r="L2391"/>
      <c r="M2391"/>
      <c r="N2391"/>
      <c r="O2391"/>
      <c r="P2391"/>
      <c r="Q2391"/>
      <c r="R2391"/>
      <c r="S2391"/>
      <c r="T2391"/>
      <c r="U2391"/>
      <c r="V2391"/>
      <c r="W2391"/>
      <c r="X2391"/>
      <c r="Y2391"/>
      <c r="Z2391"/>
      <c r="AA2391"/>
      <c r="AB2391"/>
      <c r="AC2391"/>
      <c r="AD2391"/>
    </row>
    <row r="2392" spans="1:30" s="10" customFormat="1" ht="18.75" customHeight="1">
      <c r="A2392" s="5"/>
      <c r="B2392" s="5"/>
      <c r="C2392" s="18">
        <v>2389</v>
      </c>
      <c r="D2392" s="19" t="s">
        <v>400</v>
      </c>
      <c r="E2392" s="20" t="s">
        <v>401</v>
      </c>
      <c r="F2392" s="20" t="s">
        <v>401</v>
      </c>
      <c r="G2392" s="24" t="str">
        <f t="shared" si="36"/>
        <v>Do</v>
      </c>
      <c r="H2392" s="21" t="s">
        <v>2476</v>
      </c>
      <c r="I2392" s="127">
        <v>3.2</v>
      </c>
      <c r="J2392" s="11"/>
      <c r="K2392" s="126">
        <v>56.94</v>
      </c>
      <c r="L2392"/>
      <c r="M2392"/>
      <c r="N2392"/>
      <c r="O2392"/>
      <c r="P2392"/>
      <c r="Q2392"/>
      <c r="R2392"/>
      <c r="S2392"/>
      <c r="T2392"/>
      <c r="U2392"/>
      <c r="V2392"/>
      <c r="W2392"/>
      <c r="X2392"/>
      <c r="Y2392"/>
      <c r="Z2392"/>
      <c r="AA2392"/>
      <c r="AB2392"/>
      <c r="AC2392"/>
      <c r="AD2392"/>
    </row>
    <row r="2393" spans="1:30" s="10" customFormat="1" ht="30" customHeight="1">
      <c r="A2393" s="5"/>
      <c r="B2393" s="5"/>
      <c r="C2393" s="18">
        <v>2390</v>
      </c>
      <c r="D2393" s="19" t="s">
        <v>400</v>
      </c>
      <c r="E2393" s="20" t="s">
        <v>401</v>
      </c>
      <c r="F2393" s="20" t="s">
        <v>401</v>
      </c>
      <c r="G2393" s="24" t="str">
        <f t="shared" si="36"/>
        <v>Do</v>
      </c>
      <c r="H2393" s="20" t="s">
        <v>2477</v>
      </c>
      <c r="I2393" s="127">
        <v>4.0999999999999996</v>
      </c>
      <c r="J2393" s="11"/>
      <c r="K2393" s="126">
        <v>94.558000000000007</v>
      </c>
      <c r="L2393"/>
      <c r="M2393"/>
      <c r="N2393"/>
      <c r="O2393"/>
      <c r="P2393"/>
      <c r="Q2393"/>
      <c r="R2393"/>
      <c r="S2393"/>
      <c r="T2393"/>
      <c r="U2393"/>
      <c r="V2393"/>
      <c r="W2393"/>
      <c r="X2393"/>
      <c r="Y2393"/>
      <c r="Z2393"/>
      <c r="AA2393"/>
      <c r="AB2393"/>
      <c r="AC2393"/>
      <c r="AD2393"/>
    </row>
    <row r="2394" spans="1:30" s="10" customFormat="1" ht="18.75" customHeight="1">
      <c r="A2394" s="5"/>
      <c r="B2394" s="5"/>
      <c r="C2394" s="18">
        <v>2391</v>
      </c>
      <c r="D2394" s="19" t="s">
        <v>400</v>
      </c>
      <c r="E2394" s="20" t="s">
        <v>401</v>
      </c>
      <c r="F2394" s="20" t="s">
        <v>401</v>
      </c>
      <c r="G2394" s="24" t="str">
        <f t="shared" si="36"/>
        <v>Do</v>
      </c>
      <c r="H2394" s="21" t="s">
        <v>2478</v>
      </c>
      <c r="I2394" s="127">
        <v>2.2000000000000002</v>
      </c>
      <c r="J2394" s="11"/>
      <c r="K2394" s="126">
        <v>43.058500000000002</v>
      </c>
      <c r="L2394"/>
      <c r="M2394"/>
      <c r="N2394"/>
      <c r="O2394"/>
      <c r="P2394"/>
      <c r="Q2394"/>
      <c r="R2394"/>
      <c r="S2394"/>
      <c r="T2394"/>
      <c r="U2394"/>
      <c r="V2394"/>
      <c r="W2394"/>
      <c r="X2394"/>
      <c r="Y2394"/>
      <c r="Z2394"/>
      <c r="AA2394"/>
      <c r="AB2394"/>
      <c r="AC2394"/>
      <c r="AD2394"/>
    </row>
    <row r="2395" spans="1:30" s="10" customFormat="1" ht="18.75" customHeight="1">
      <c r="A2395" s="5"/>
      <c r="B2395" s="5"/>
      <c r="C2395" s="18">
        <v>2392</v>
      </c>
      <c r="D2395" s="19" t="s">
        <v>400</v>
      </c>
      <c r="E2395" s="20" t="s">
        <v>401</v>
      </c>
      <c r="F2395" s="20" t="s">
        <v>401</v>
      </c>
      <c r="G2395" s="24" t="str">
        <f t="shared" si="36"/>
        <v>Do</v>
      </c>
      <c r="H2395" s="21" t="s">
        <v>2479</v>
      </c>
      <c r="I2395" s="127">
        <v>0.2</v>
      </c>
      <c r="J2395" s="11"/>
      <c r="K2395" s="126">
        <v>5.44</v>
      </c>
      <c r="L2395"/>
      <c r="M2395"/>
      <c r="N2395"/>
      <c r="O2395"/>
      <c r="P2395"/>
      <c r="Q2395"/>
      <c r="R2395"/>
      <c r="S2395"/>
      <c r="T2395"/>
      <c r="U2395"/>
      <c r="V2395"/>
      <c r="W2395"/>
      <c r="X2395"/>
      <c r="Y2395"/>
      <c r="Z2395"/>
      <c r="AA2395"/>
      <c r="AB2395"/>
      <c r="AC2395"/>
      <c r="AD2395"/>
    </row>
    <row r="2396" spans="1:30" s="10" customFormat="1" ht="18.75" customHeight="1">
      <c r="A2396" s="5"/>
      <c r="B2396" s="5"/>
      <c r="C2396" s="18">
        <v>2393</v>
      </c>
      <c r="D2396" s="19" t="s">
        <v>400</v>
      </c>
      <c r="E2396" s="20" t="s">
        <v>401</v>
      </c>
      <c r="F2396" s="20" t="s">
        <v>401</v>
      </c>
      <c r="G2396" s="24" t="str">
        <f t="shared" si="36"/>
        <v>Do</v>
      </c>
      <c r="H2396" s="21" t="s">
        <v>2480</v>
      </c>
      <c r="I2396" s="127">
        <v>2.5</v>
      </c>
      <c r="J2396" s="11"/>
      <c r="K2396" s="126">
        <v>36.805</v>
      </c>
      <c r="L2396"/>
      <c r="M2396"/>
      <c r="N2396"/>
      <c r="O2396"/>
      <c r="P2396"/>
      <c r="Q2396"/>
      <c r="R2396"/>
      <c r="S2396"/>
      <c r="T2396"/>
      <c r="U2396"/>
      <c r="V2396"/>
      <c r="W2396"/>
      <c r="X2396"/>
      <c r="Y2396"/>
      <c r="Z2396"/>
      <c r="AA2396"/>
      <c r="AB2396"/>
      <c r="AC2396"/>
      <c r="AD2396"/>
    </row>
    <row r="2397" spans="1:30" s="10" customFormat="1" ht="18.75" customHeight="1">
      <c r="A2397" s="5"/>
      <c r="B2397" s="5"/>
      <c r="C2397" s="18">
        <v>2394</v>
      </c>
      <c r="D2397" s="19" t="s">
        <v>400</v>
      </c>
      <c r="E2397" s="20" t="s">
        <v>401</v>
      </c>
      <c r="F2397" s="20" t="s">
        <v>401</v>
      </c>
      <c r="G2397" s="24" t="str">
        <f t="shared" si="36"/>
        <v>Do</v>
      </c>
      <c r="H2397" s="21" t="s">
        <v>2481</v>
      </c>
      <c r="I2397" s="127">
        <v>0.48</v>
      </c>
      <c r="J2397" s="11"/>
      <c r="K2397" s="126">
        <v>8.4499999999999993</v>
      </c>
      <c r="L2397"/>
      <c r="M2397"/>
      <c r="N2397"/>
      <c r="O2397"/>
      <c r="P2397"/>
      <c r="Q2397"/>
      <c r="R2397"/>
      <c r="S2397"/>
      <c r="T2397"/>
      <c r="U2397"/>
      <c r="V2397"/>
      <c r="W2397"/>
      <c r="X2397"/>
      <c r="Y2397"/>
      <c r="Z2397"/>
      <c r="AA2397"/>
      <c r="AB2397"/>
      <c r="AC2397"/>
      <c r="AD2397"/>
    </row>
    <row r="2398" spans="1:30" s="10" customFormat="1" ht="18.75" customHeight="1">
      <c r="A2398" s="5"/>
      <c r="B2398" s="5"/>
      <c r="C2398" s="18">
        <v>2395</v>
      </c>
      <c r="D2398" s="19" t="s">
        <v>400</v>
      </c>
      <c r="E2398" s="20" t="s">
        <v>401</v>
      </c>
      <c r="F2398" s="20" t="s">
        <v>401</v>
      </c>
      <c r="G2398" s="24" t="str">
        <f t="shared" si="36"/>
        <v>Do</v>
      </c>
      <c r="H2398" s="21" t="s">
        <v>2482</v>
      </c>
      <c r="I2398" s="127">
        <v>6</v>
      </c>
      <c r="J2398" s="11"/>
      <c r="K2398" s="126">
        <v>104.745</v>
      </c>
      <c r="L2398"/>
      <c r="M2398"/>
      <c r="N2398"/>
      <c r="O2398"/>
      <c r="P2398"/>
      <c r="Q2398"/>
      <c r="R2398"/>
      <c r="S2398"/>
      <c r="T2398"/>
      <c r="U2398"/>
      <c r="V2398"/>
      <c r="W2398"/>
      <c r="X2398"/>
      <c r="Y2398"/>
      <c r="Z2398"/>
      <c r="AA2398"/>
      <c r="AB2398"/>
      <c r="AC2398"/>
      <c r="AD2398"/>
    </row>
    <row r="2399" spans="1:30" s="10" customFormat="1" ht="18.75" customHeight="1">
      <c r="A2399" s="5"/>
      <c r="B2399" s="5"/>
      <c r="C2399" s="18">
        <v>2396</v>
      </c>
      <c r="D2399" s="19" t="s">
        <v>400</v>
      </c>
      <c r="E2399" s="20" t="s">
        <v>401</v>
      </c>
      <c r="F2399" s="20" t="s">
        <v>401</v>
      </c>
      <c r="G2399" s="24" t="str">
        <f t="shared" si="36"/>
        <v>Do</v>
      </c>
      <c r="H2399" s="21" t="s">
        <v>2483</v>
      </c>
      <c r="I2399" s="127">
        <v>0.7</v>
      </c>
      <c r="J2399" s="11"/>
      <c r="K2399" s="126">
        <v>19.28</v>
      </c>
      <c r="L2399"/>
      <c r="M2399"/>
      <c r="N2399"/>
      <c r="O2399"/>
      <c r="P2399"/>
      <c r="Q2399"/>
      <c r="R2399"/>
      <c r="S2399"/>
      <c r="T2399"/>
      <c r="U2399"/>
      <c r="V2399"/>
      <c r="W2399"/>
      <c r="X2399"/>
      <c r="Y2399"/>
      <c r="Z2399"/>
      <c r="AA2399"/>
      <c r="AB2399"/>
      <c r="AC2399"/>
      <c r="AD2399"/>
    </row>
    <row r="2400" spans="1:30" s="10" customFormat="1" ht="75" customHeight="1">
      <c r="A2400" s="5"/>
      <c r="B2400" s="5"/>
      <c r="C2400" s="18">
        <v>2397</v>
      </c>
      <c r="D2400" s="19" t="s">
        <v>400</v>
      </c>
      <c r="E2400" s="20" t="s">
        <v>401</v>
      </c>
      <c r="F2400" s="20" t="s">
        <v>401</v>
      </c>
      <c r="G2400" s="24" t="str">
        <f t="shared" si="36"/>
        <v>Do</v>
      </c>
      <c r="H2400" s="21" t="s">
        <v>2484</v>
      </c>
      <c r="I2400" s="127">
        <v>1.1000000000000001</v>
      </c>
      <c r="J2400" s="11"/>
      <c r="K2400" s="126">
        <v>9.31</v>
      </c>
      <c r="L2400"/>
      <c r="M2400"/>
      <c r="N2400"/>
      <c r="O2400"/>
      <c r="P2400"/>
      <c r="Q2400"/>
      <c r="R2400"/>
      <c r="S2400"/>
      <c r="T2400"/>
      <c r="U2400"/>
      <c r="V2400"/>
      <c r="W2400"/>
      <c r="X2400"/>
      <c r="Y2400"/>
      <c r="Z2400"/>
      <c r="AA2400"/>
      <c r="AB2400"/>
      <c r="AC2400"/>
      <c r="AD2400"/>
    </row>
    <row r="2401" spans="1:30" s="10" customFormat="1" ht="18.75" customHeight="1">
      <c r="A2401" s="5"/>
      <c r="B2401" s="5"/>
      <c r="C2401" s="18">
        <v>2398</v>
      </c>
      <c r="D2401" s="19" t="s">
        <v>400</v>
      </c>
      <c r="E2401" s="20" t="s">
        <v>401</v>
      </c>
      <c r="F2401" s="20" t="s">
        <v>401</v>
      </c>
      <c r="G2401" s="24" t="str">
        <f t="shared" si="36"/>
        <v>Do</v>
      </c>
      <c r="H2401" s="21" t="s">
        <v>2485</v>
      </c>
      <c r="I2401" s="127">
        <v>0.9</v>
      </c>
      <c r="J2401" s="11"/>
      <c r="K2401" s="126">
        <v>21.41</v>
      </c>
      <c r="L2401"/>
      <c r="M2401"/>
      <c r="N2401"/>
      <c r="O2401"/>
      <c r="P2401"/>
      <c r="Q2401"/>
      <c r="R2401"/>
      <c r="S2401"/>
      <c r="T2401"/>
      <c r="U2401"/>
      <c r="V2401"/>
      <c r="W2401"/>
      <c r="X2401"/>
      <c r="Y2401"/>
      <c r="Z2401"/>
      <c r="AA2401"/>
      <c r="AB2401"/>
      <c r="AC2401"/>
      <c r="AD2401"/>
    </row>
    <row r="2402" spans="1:30" s="10" customFormat="1" ht="30" customHeight="1">
      <c r="A2402" s="5"/>
      <c r="B2402" s="5"/>
      <c r="C2402" s="18">
        <v>2399</v>
      </c>
      <c r="D2402" s="19" t="s">
        <v>408</v>
      </c>
      <c r="E2402" s="20" t="s">
        <v>409</v>
      </c>
      <c r="F2402" s="20" t="s">
        <v>409</v>
      </c>
      <c r="G2402" s="24" t="str">
        <f t="shared" si="36"/>
        <v>Tinsukia State Rd Divn</v>
      </c>
      <c r="H2402" s="113" t="s">
        <v>2486</v>
      </c>
      <c r="I2402" s="121">
        <v>1</v>
      </c>
      <c r="J2402" s="11"/>
      <c r="K2402" s="120">
        <v>49.14</v>
      </c>
      <c r="L2402"/>
      <c r="M2402"/>
      <c r="N2402"/>
      <c r="O2402"/>
      <c r="P2402"/>
      <c r="Q2402"/>
      <c r="R2402"/>
      <c r="S2402"/>
      <c r="T2402"/>
      <c r="U2402"/>
      <c r="V2402"/>
      <c r="W2402"/>
      <c r="X2402"/>
      <c r="Y2402"/>
      <c r="Z2402"/>
      <c r="AA2402"/>
      <c r="AB2402"/>
      <c r="AC2402"/>
      <c r="AD2402"/>
    </row>
    <row r="2403" spans="1:30" s="10" customFormat="1" ht="30" customHeight="1">
      <c r="A2403" s="5"/>
      <c r="B2403" s="5"/>
      <c r="C2403" s="18">
        <v>2400</v>
      </c>
      <c r="D2403" s="19" t="s">
        <v>408</v>
      </c>
      <c r="E2403" s="20" t="s">
        <v>409</v>
      </c>
      <c r="F2403" s="20" t="s">
        <v>409</v>
      </c>
      <c r="G2403" s="24" t="str">
        <f t="shared" si="36"/>
        <v>Do</v>
      </c>
      <c r="H2403" s="113" t="s">
        <v>2487</v>
      </c>
      <c r="I2403" s="121">
        <f>5.5-1.4</f>
        <v>4.0999999999999996</v>
      </c>
      <c r="J2403" s="11"/>
      <c r="K2403" s="120">
        <v>83.41</v>
      </c>
      <c r="L2403"/>
      <c r="M2403"/>
      <c r="N2403"/>
      <c r="O2403"/>
      <c r="P2403"/>
      <c r="Q2403"/>
      <c r="R2403"/>
      <c r="S2403"/>
      <c r="T2403"/>
      <c r="U2403"/>
      <c r="V2403"/>
      <c r="W2403"/>
      <c r="X2403"/>
      <c r="Y2403"/>
      <c r="Z2403"/>
      <c r="AA2403"/>
      <c r="AB2403"/>
      <c r="AC2403"/>
      <c r="AD2403"/>
    </row>
    <row r="2404" spans="1:30" s="10" customFormat="1" ht="30" customHeight="1">
      <c r="A2404" s="5"/>
      <c r="B2404" s="5"/>
      <c r="C2404" s="18">
        <v>2401</v>
      </c>
      <c r="D2404" s="19" t="s">
        <v>408</v>
      </c>
      <c r="E2404" s="20" t="s">
        <v>409</v>
      </c>
      <c r="F2404" s="20" t="s">
        <v>409</v>
      </c>
      <c r="G2404" s="24" t="str">
        <f t="shared" si="36"/>
        <v>Do</v>
      </c>
      <c r="H2404" s="113" t="s">
        <v>2488</v>
      </c>
      <c r="I2404" s="121">
        <v>1</v>
      </c>
      <c r="J2404" s="11"/>
      <c r="K2404" s="120">
        <v>57.43</v>
      </c>
      <c r="L2404"/>
      <c r="M2404"/>
      <c r="N2404"/>
      <c r="O2404"/>
      <c r="P2404"/>
      <c r="Q2404"/>
      <c r="R2404"/>
      <c r="S2404"/>
      <c r="T2404"/>
      <c r="U2404"/>
      <c r="V2404"/>
      <c r="W2404"/>
      <c r="X2404"/>
      <c r="Y2404"/>
      <c r="Z2404"/>
      <c r="AA2404"/>
      <c r="AB2404"/>
      <c r="AC2404"/>
      <c r="AD2404"/>
    </row>
    <row r="2405" spans="1:30" s="10" customFormat="1" ht="30" customHeight="1">
      <c r="A2405" s="5"/>
      <c r="B2405" s="5"/>
      <c r="C2405" s="18">
        <v>2402</v>
      </c>
      <c r="D2405" s="19" t="s">
        <v>408</v>
      </c>
      <c r="E2405" s="20" t="s">
        <v>409</v>
      </c>
      <c r="F2405" s="20" t="s">
        <v>409</v>
      </c>
      <c r="G2405" s="24"/>
      <c r="H2405" s="113" t="s">
        <v>1778</v>
      </c>
      <c r="I2405" s="121"/>
      <c r="J2405" s="11"/>
      <c r="K2405" s="120">
        <v>10.02</v>
      </c>
      <c r="L2405"/>
      <c r="M2405"/>
      <c r="N2405"/>
      <c r="O2405"/>
      <c r="P2405"/>
      <c r="Q2405"/>
      <c r="R2405"/>
      <c r="S2405"/>
      <c r="T2405"/>
      <c r="U2405"/>
      <c r="V2405"/>
      <c r="W2405"/>
      <c r="X2405"/>
      <c r="Y2405"/>
      <c r="Z2405"/>
      <c r="AA2405"/>
      <c r="AB2405"/>
      <c r="AC2405"/>
      <c r="AD2405"/>
    </row>
    <row r="2406" spans="1:30" s="10" customFormat="1" ht="30" customHeight="1">
      <c r="A2406" s="5"/>
      <c r="B2406" s="5"/>
      <c r="C2406" s="18">
        <v>2403</v>
      </c>
      <c r="D2406" s="19" t="s">
        <v>408</v>
      </c>
      <c r="E2406" s="20" t="s">
        <v>409</v>
      </c>
      <c r="F2406" s="20" t="s">
        <v>409</v>
      </c>
      <c r="G2406" s="24" t="str">
        <f>IF(F2406=F2404,"Do",F2406)</f>
        <v>Do</v>
      </c>
      <c r="H2406" s="119" t="s">
        <v>2489</v>
      </c>
      <c r="I2406" s="132">
        <v>0.83</v>
      </c>
      <c r="J2406" s="11"/>
      <c r="K2406" s="136">
        <v>21.44</v>
      </c>
      <c r="L2406"/>
      <c r="M2406"/>
      <c r="N2406"/>
      <c r="O2406"/>
      <c r="P2406"/>
      <c r="Q2406"/>
      <c r="R2406"/>
      <c r="S2406"/>
      <c r="T2406"/>
      <c r="U2406"/>
      <c r="V2406"/>
      <c r="W2406"/>
      <c r="X2406"/>
      <c r="Y2406"/>
      <c r="Z2406"/>
      <c r="AA2406"/>
      <c r="AB2406"/>
      <c r="AC2406"/>
      <c r="AD2406"/>
    </row>
    <row r="2407" spans="1:30" s="10" customFormat="1" ht="30" customHeight="1">
      <c r="A2407" s="5"/>
      <c r="B2407" s="5"/>
      <c r="C2407" s="18">
        <v>2404</v>
      </c>
      <c r="D2407" s="19" t="s">
        <v>408</v>
      </c>
      <c r="E2407" s="20" t="s">
        <v>409</v>
      </c>
      <c r="F2407" s="20" t="s">
        <v>409</v>
      </c>
      <c r="G2407" s="24" t="str">
        <f t="shared" si="36"/>
        <v>Do</v>
      </c>
      <c r="H2407" s="119" t="s">
        <v>2490</v>
      </c>
      <c r="I2407" s="132">
        <f>0.19+1.81-0.76</f>
        <v>1.24</v>
      </c>
      <c r="J2407" s="11"/>
      <c r="K2407" s="136">
        <v>33.49</v>
      </c>
      <c r="L2407"/>
      <c r="M2407"/>
      <c r="N2407"/>
      <c r="O2407"/>
      <c r="P2407"/>
      <c r="Q2407"/>
      <c r="R2407"/>
      <c r="S2407"/>
      <c r="T2407"/>
      <c r="U2407"/>
      <c r="V2407"/>
      <c r="W2407"/>
      <c r="X2407"/>
      <c r="Y2407"/>
      <c r="Z2407"/>
      <c r="AA2407"/>
      <c r="AB2407"/>
      <c r="AC2407"/>
      <c r="AD2407"/>
    </row>
    <row r="2408" spans="1:30" s="10" customFormat="1" ht="18.75" customHeight="1">
      <c r="A2408" s="5"/>
      <c r="B2408" s="5"/>
      <c r="C2408" s="18">
        <v>2405</v>
      </c>
      <c r="D2408" s="19" t="s">
        <v>408</v>
      </c>
      <c r="E2408" s="20" t="s">
        <v>409</v>
      </c>
      <c r="F2408" s="20" t="s">
        <v>409</v>
      </c>
      <c r="G2408" s="24" t="str">
        <f t="shared" si="36"/>
        <v>Do</v>
      </c>
      <c r="H2408" s="119" t="s">
        <v>2491</v>
      </c>
      <c r="I2408" s="132">
        <f>1.12-0.44</f>
        <v>0.68000000000000016</v>
      </c>
      <c r="J2408" s="11"/>
      <c r="K2408" s="136">
        <v>35.78</v>
      </c>
      <c r="L2408"/>
      <c r="M2408"/>
      <c r="N2408"/>
      <c r="O2408"/>
      <c r="P2408"/>
      <c r="Q2408"/>
      <c r="R2408"/>
      <c r="S2408"/>
      <c r="T2408"/>
      <c r="U2408"/>
      <c r="V2408"/>
      <c r="W2408"/>
      <c r="X2408"/>
      <c r="Y2408"/>
      <c r="Z2408"/>
      <c r="AA2408"/>
      <c r="AB2408"/>
      <c r="AC2408"/>
      <c r="AD2408"/>
    </row>
    <row r="2409" spans="1:30" s="10" customFormat="1" ht="18.75" customHeight="1">
      <c r="A2409" s="5"/>
      <c r="B2409" s="5"/>
      <c r="C2409" s="18">
        <v>2406</v>
      </c>
      <c r="D2409" s="19" t="s">
        <v>408</v>
      </c>
      <c r="E2409" s="20" t="s">
        <v>409</v>
      </c>
      <c r="F2409" s="20" t="s">
        <v>409</v>
      </c>
      <c r="G2409" s="24" t="str">
        <f t="shared" si="36"/>
        <v>Do</v>
      </c>
      <c r="H2409" s="119" t="s">
        <v>2492</v>
      </c>
      <c r="I2409" s="132">
        <v>0.33</v>
      </c>
      <c r="J2409" s="11"/>
      <c r="K2409" s="136">
        <v>19.989999999999998</v>
      </c>
      <c r="L2409"/>
      <c r="M2409"/>
      <c r="N2409"/>
      <c r="O2409"/>
      <c r="P2409"/>
      <c r="Q2409"/>
      <c r="R2409"/>
      <c r="S2409"/>
      <c r="T2409"/>
      <c r="U2409"/>
      <c r="V2409"/>
      <c r="W2409"/>
      <c r="X2409"/>
      <c r="Y2409"/>
      <c r="Z2409"/>
      <c r="AA2409"/>
      <c r="AB2409"/>
      <c r="AC2409"/>
      <c r="AD2409"/>
    </row>
    <row r="2410" spans="1:30" s="10" customFormat="1" ht="30" customHeight="1">
      <c r="A2410" s="5"/>
      <c r="B2410" s="5"/>
      <c r="C2410" s="18">
        <v>2407</v>
      </c>
      <c r="D2410" s="19" t="s">
        <v>408</v>
      </c>
      <c r="E2410" s="20" t="s">
        <v>409</v>
      </c>
      <c r="F2410" s="20" t="s">
        <v>409</v>
      </c>
      <c r="G2410" s="24" t="str">
        <f t="shared" si="36"/>
        <v>Do</v>
      </c>
      <c r="H2410" s="119" t="s">
        <v>2493</v>
      </c>
      <c r="I2410" s="132">
        <f>1.32-0.33</f>
        <v>0.99</v>
      </c>
      <c r="J2410" s="11"/>
      <c r="K2410" s="136">
        <v>60.48</v>
      </c>
      <c r="L2410"/>
      <c r="M2410"/>
      <c r="N2410"/>
      <c r="O2410"/>
      <c r="P2410"/>
      <c r="Q2410"/>
      <c r="R2410"/>
      <c r="S2410"/>
      <c r="T2410"/>
      <c r="U2410"/>
      <c r="V2410"/>
      <c r="W2410"/>
      <c r="X2410"/>
      <c r="Y2410"/>
      <c r="Z2410"/>
      <c r="AA2410"/>
      <c r="AB2410"/>
      <c r="AC2410"/>
      <c r="AD2410"/>
    </row>
    <row r="2411" spans="1:30" s="10" customFormat="1" ht="30" customHeight="1">
      <c r="A2411" s="5"/>
      <c r="B2411" s="5"/>
      <c r="C2411" s="18">
        <v>2408</v>
      </c>
      <c r="D2411" s="19" t="s">
        <v>408</v>
      </c>
      <c r="E2411" s="20" t="s">
        <v>409</v>
      </c>
      <c r="F2411" s="20" t="s">
        <v>409</v>
      </c>
      <c r="G2411" s="24"/>
      <c r="H2411" s="119" t="s">
        <v>2494</v>
      </c>
      <c r="I2411" s="132">
        <v>0.43</v>
      </c>
      <c r="J2411" s="11"/>
      <c r="K2411" s="136">
        <v>16.059999999999999</v>
      </c>
      <c r="L2411"/>
      <c r="M2411"/>
      <c r="N2411"/>
      <c r="O2411"/>
      <c r="P2411"/>
      <c r="Q2411"/>
      <c r="R2411"/>
      <c r="S2411"/>
      <c r="T2411"/>
      <c r="U2411"/>
      <c r="V2411"/>
      <c r="W2411"/>
      <c r="X2411"/>
      <c r="Y2411"/>
      <c r="Z2411"/>
      <c r="AA2411"/>
      <c r="AB2411"/>
      <c r="AC2411"/>
      <c r="AD2411"/>
    </row>
    <row r="2412" spans="1:30" s="10" customFormat="1" ht="30" customHeight="1">
      <c r="A2412" s="5"/>
      <c r="B2412" s="5"/>
      <c r="C2412" s="18">
        <v>2409</v>
      </c>
      <c r="D2412" s="19" t="s">
        <v>408</v>
      </c>
      <c r="E2412" s="20" t="s">
        <v>409</v>
      </c>
      <c r="F2412" s="20" t="s">
        <v>409</v>
      </c>
      <c r="G2412" s="24"/>
      <c r="H2412" s="119" t="s">
        <v>1778</v>
      </c>
      <c r="I2412" s="132"/>
      <c r="J2412" s="11"/>
      <c r="K2412" s="136">
        <v>12.76</v>
      </c>
      <c r="L2412"/>
      <c r="M2412"/>
      <c r="N2412"/>
      <c r="O2412"/>
      <c r="P2412"/>
      <c r="Q2412"/>
      <c r="R2412"/>
      <c r="S2412"/>
      <c r="T2412"/>
      <c r="U2412"/>
      <c r="V2412"/>
      <c r="W2412"/>
      <c r="X2412"/>
      <c r="Y2412"/>
      <c r="Z2412"/>
      <c r="AA2412"/>
      <c r="AB2412"/>
      <c r="AC2412"/>
      <c r="AD2412"/>
    </row>
    <row r="2413" spans="1:30" s="10" customFormat="1" ht="30" customHeight="1">
      <c r="A2413" s="5"/>
      <c r="B2413" s="5"/>
      <c r="C2413" s="18">
        <v>2410</v>
      </c>
      <c r="D2413" s="19" t="s">
        <v>408</v>
      </c>
      <c r="E2413" s="20" t="s">
        <v>409</v>
      </c>
      <c r="F2413" s="20" t="s">
        <v>409</v>
      </c>
      <c r="G2413" s="24" t="str">
        <f>IF(F2413=F2410,"Do",F2413)</f>
        <v>Do</v>
      </c>
      <c r="H2413" s="113" t="s">
        <v>2495</v>
      </c>
      <c r="I2413" s="121">
        <v>3</v>
      </c>
      <c r="J2413" s="11"/>
      <c r="K2413" s="120">
        <v>66.520849999999996</v>
      </c>
      <c r="L2413"/>
      <c r="M2413"/>
      <c r="N2413"/>
      <c r="O2413"/>
      <c r="P2413"/>
      <c r="Q2413"/>
      <c r="R2413"/>
      <c r="S2413"/>
      <c r="T2413"/>
      <c r="U2413"/>
      <c r="V2413"/>
      <c r="W2413"/>
      <c r="X2413"/>
      <c r="Y2413"/>
      <c r="Z2413"/>
      <c r="AA2413"/>
      <c r="AB2413"/>
      <c r="AC2413"/>
      <c r="AD2413"/>
    </row>
    <row r="2414" spans="1:30" s="10" customFormat="1" ht="18.75" customHeight="1">
      <c r="A2414" s="5"/>
      <c r="B2414" s="5"/>
      <c r="C2414" s="18">
        <v>2411</v>
      </c>
      <c r="D2414" s="19" t="s">
        <v>408</v>
      </c>
      <c r="E2414" s="20" t="s">
        <v>409</v>
      </c>
      <c r="F2414" s="20" t="s">
        <v>409</v>
      </c>
      <c r="G2414" s="24" t="str">
        <f t="shared" si="36"/>
        <v>Do</v>
      </c>
      <c r="H2414" s="113" t="s">
        <v>2496</v>
      </c>
      <c r="I2414" s="121">
        <v>8</v>
      </c>
      <c r="J2414" s="11"/>
      <c r="K2414" s="120">
        <v>123.42046000000001</v>
      </c>
      <c r="L2414"/>
      <c r="M2414"/>
      <c r="N2414"/>
      <c r="O2414"/>
      <c r="P2414"/>
      <c r="Q2414"/>
      <c r="R2414"/>
      <c r="S2414"/>
      <c r="T2414"/>
      <c r="U2414"/>
      <c r="V2414"/>
      <c r="W2414"/>
      <c r="X2414"/>
      <c r="Y2414"/>
      <c r="Z2414"/>
      <c r="AA2414"/>
      <c r="AB2414"/>
      <c r="AC2414"/>
      <c r="AD2414"/>
    </row>
    <row r="2415" spans="1:30" s="10" customFormat="1" ht="18.75" customHeight="1">
      <c r="A2415" s="5"/>
      <c r="B2415" s="5"/>
      <c r="C2415" s="18">
        <v>2412</v>
      </c>
      <c r="D2415" s="19" t="s">
        <v>408</v>
      </c>
      <c r="E2415" s="20" t="s">
        <v>409</v>
      </c>
      <c r="F2415" s="20" t="s">
        <v>409</v>
      </c>
      <c r="G2415" s="24"/>
      <c r="H2415" s="113" t="s">
        <v>1778</v>
      </c>
      <c r="I2415" s="121"/>
      <c r="J2415" s="11"/>
      <c r="K2415" s="120">
        <v>10</v>
      </c>
      <c r="L2415"/>
      <c r="M2415"/>
      <c r="N2415"/>
      <c r="O2415"/>
      <c r="P2415"/>
      <c r="Q2415"/>
      <c r="R2415"/>
      <c r="S2415"/>
      <c r="T2415"/>
      <c r="U2415"/>
      <c r="V2415"/>
      <c r="W2415"/>
      <c r="X2415"/>
      <c r="Y2415"/>
      <c r="Z2415"/>
      <c r="AA2415"/>
      <c r="AB2415"/>
      <c r="AC2415"/>
      <c r="AD2415"/>
    </row>
    <row r="2416" spans="1:30" s="10" customFormat="1" ht="18.75" customHeight="1">
      <c r="A2416" s="5"/>
      <c r="B2416" s="5"/>
      <c r="C2416" s="18">
        <v>2413</v>
      </c>
      <c r="D2416" s="19" t="s">
        <v>408</v>
      </c>
      <c r="E2416" s="20" t="s">
        <v>409</v>
      </c>
      <c r="F2416" s="20" t="s">
        <v>409</v>
      </c>
      <c r="G2416" s="24" t="str">
        <f>IF(F2416=F2414,"Do",F2416)</f>
        <v>Do</v>
      </c>
      <c r="H2416" s="113" t="s">
        <v>2497</v>
      </c>
      <c r="I2416" s="121">
        <v>3</v>
      </c>
      <c r="J2416" s="11"/>
      <c r="K2416" s="120">
        <v>58</v>
      </c>
      <c r="L2416"/>
      <c r="M2416"/>
      <c r="N2416"/>
      <c r="O2416"/>
      <c r="P2416"/>
      <c r="Q2416"/>
      <c r="R2416"/>
      <c r="S2416"/>
      <c r="T2416"/>
      <c r="U2416"/>
      <c r="V2416"/>
      <c r="W2416"/>
      <c r="X2416"/>
      <c r="Y2416"/>
      <c r="Z2416"/>
      <c r="AA2416"/>
      <c r="AB2416"/>
      <c r="AC2416"/>
      <c r="AD2416"/>
    </row>
    <row r="2417" spans="1:30" s="10" customFormat="1" ht="18.75" customHeight="1">
      <c r="A2417" s="5"/>
      <c r="B2417" s="5"/>
      <c r="C2417" s="18">
        <v>2414</v>
      </c>
      <c r="D2417" s="19" t="s">
        <v>408</v>
      </c>
      <c r="E2417" s="20" t="s">
        <v>409</v>
      </c>
      <c r="F2417" s="20" t="s">
        <v>409</v>
      </c>
      <c r="G2417" s="24" t="str">
        <f t="shared" si="36"/>
        <v>Do</v>
      </c>
      <c r="H2417" s="113" t="s">
        <v>2498</v>
      </c>
      <c r="I2417" s="121">
        <v>4.5</v>
      </c>
      <c r="J2417" s="11"/>
      <c r="K2417" s="120">
        <v>132</v>
      </c>
      <c r="L2417"/>
      <c r="M2417"/>
      <c r="N2417"/>
      <c r="O2417"/>
      <c r="P2417"/>
      <c r="Q2417"/>
      <c r="R2417"/>
      <c r="S2417"/>
      <c r="T2417"/>
      <c r="U2417"/>
      <c r="V2417"/>
      <c r="W2417"/>
      <c r="X2417"/>
      <c r="Y2417"/>
      <c r="Z2417"/>
      <c r="AA2417"/>
      <c r="AB2417"/>
      <c r="AC2417"/>
      <c r="AD2417"/>
    </row>
    <row r="2418" spans="1:30" s="10" customFormat="1" ht="18.75" customHeight="1">
      <c r="A2418" s="5"/>
      <c r="B2418" s="5"/>
      <c r="C2418" s="18">
        <v>2415</v>
      </c>
      <c r="D2418" s="19" t="s">
        <v>408</v>
      </c>
      <c r="E2418" s="20" t="s">
        <v>409</v>
      </c>
      <c r="F2418" s="20" t="s">
        <v>409</v>
      </c>
      <c r="G2418" s="24"/>
      <c r="H2418" s="113" t="s">
        <v>1778</v>
      </c>
      <c r="I2418" s="121"/>
      <c r="J2418" s="11"/>
      <c r="K2418" s="120">
        <v>10</v>
      </c>
      <c r="L2418"/>
      <c r="M2418"/>
      <c r="N2418"/>
      <c r="O2418"/>
      <c r="P2418"/>
      <c r="Q2418"/>
      <c r="R2418"/>
      <c r="S2418"/>
      <c r="T2418"/>
      <c r="U2418"/>
      <c r="V2418"/>
      <c r="W2418"/>
      <c r="X2418"/>
      <c r="Y2418"/>
      <c r="Z2418"/>
      <c r="AA2418"/>
      <c r="AB2418"/>
      <c r="AC2418"/>
      <c r="AD2418"/>
    </row>
    <row r="2419" spans="1:30" s="10" customFormat="1" ht="30" customHeight="1">
      <c r="A2419" s="5"/>
      <c r="B2419" s="5"/>
      <c r="C2419" s="18">
        <v>2416</v>
      </c>
      <c r="D2419" s="19" t="s">
        <v>408</v>
      </c>
      <c r="E2419" s="94" t="s">
        <v>930</v>
      </c>
      <c r="F2419" s="94" t="s">
        <v>930</v>
      </c>
      <c r="G2419" s="24" t="str">
        <f>IF(F2419=F2417,"Do",F2419)</f>
        <v>Tinsukia Rural Rd Divn</v>
      </c>
      <c r="H2419" s="113" t="s">
        <v>2499</v>
      </c>
      <c r="I2419" s="121">
        <v>12.2</v>
      </c>
      <c r="J2419" s="11"/>
      <c r="K2419" s="120">
        <v>151.38</v>
      </c>
      <c r="L2419"/>
      <c r="M2419"/>
      <c r="N2419"/>
      <c r="O2419"/>
      <c r="P2419"/>
      <c r="Q2419"/>
      <c r="R2419"/>
      <c r="S2419"/>
      <c r="T2419"/>
      <c r="U2419"/>
      <c r="V2419"/>
      <c r="W2419"/>
      <c r="X2419"/>
      <c r="Y2419"/>
      <c r="Z2419"/>
      <c r="AA2419"/>
      <c r="AB2419"/>
      <c r="AC2419"/>
      <c r="AD2419"/>
    </row>
    <row r="2420" spans="1:30" s="10" customFormat="1" ht="18.75" customHeight="1">
      <c r="A2420" s="5"/>
      <c r="B2420" s="5"/>
      <c r="C2420" s="18">
        <v>2417</v>
      </c>
      <c r="D2420" s="19" t="s">
        <v>408</v>
      </c>
      <c r="E2420" s="94" t="s">
        <v>930</v>
      </c>
      <c r="F2420" s="94" t="s">
        <v>930</v>
      </c>
      <c r="G2420" s="24" t="str">
        <f t="shared" si="36"/>
        <v>Do</v>
      </c>
      <c r="H2420" s="113" t="s">
        <v>2500</v>
      </c>
      <c r="I2420" s="121">
        <v>2.6</v>
      </c>
      <c r="J2420" s="11"/>
      <c r="K2420" s="120">
        <v>38.72</v>
      </c>
      <c r="L2420"/>
      <c r="M2420"/>
      <c r="N2420"/>
      <c r="O2420"/>
      <c r="P2420"/>
      <c r="Q2420"/>
      <c r="R2420"/>
      <c r="S2420"/>
      <c r="T2420"/>
      <c r="U2420"/>
      <c r="V2420"/>
      <c r="W2420"/>
      <c r="X2420"/>
      <c r="Y2420"/>
      <c r="Z2420"/>
      <c r="AA2420"/>
      <c r="AB2420"/>
      <c r="AC2420"/>
      <c r="AD2420"/>
    </row>
    <row r="2421" spans="1:30" s="10" customFormat="1" ht="18.75" customHeight="1">
      <c r="A2421" s="5"/>
      <c r="B2421" s="5"/>
      <c r="C2421" s="18">
        <v>2418</v>
      </c>
      <c r="D2421" s="19" t="s">
        <v>408</v>
      </c>
      <c r="E2421" s="94" t="s">
        <v>930</v>
      </c>
      <c r="F2421" s="94" t="s">
        <v>930</v>
      </c>
      <c r="G2421" s="24"/>
      <c r="H2421" s="113" t="s">
        <v>1778</v>
      </c>
      <c r="I2421" s="121"/>
      <c r="J2421" s="11"/>
      <c r="K2421" s="120">
        <v>9.9</v>
      </c>
      <c r="L2421"/>
      <c r="M2421"/>
      <c r="N2421"/>
      <c r="O2421"/>
      <c r="P2421"/>
      <c r="Q2421"/>
      <c r="R2421"/>
      <c r="S2421"/>
      <c r="T2421"/>
      <c r="U2421"/>
      <c r="V2421"/>
      <c r="W2421"/>
      <c r="X2421"/>
      <c r="Y2421"/>
      <c r="Z2421"/>
      <c r="AA2421"/>
      <c r="AB2421"/>
      <c r="AC2421"/>
      <c r="AD2421"/>
    </row>
    <row r="2422" spans="1:30" s="10" customFormat="1" ht="45" customHeight="1">
      <c r="A2422" s="5"/>
      <c r="B2422" s="5"/>
      <c r="C2422" s="18">
        <v>2419</v>
      </c>
      <c r="D2422" s="19" t="s">
        <v>24</v>
      </c>
      <c r="E2422" s="69" t="s">
        <v>506</v>
      </c>
      <c r="F2422" s="69" t="s">
        <v>506</v>
      </c>
      <c r="G2422" s="24" t="str">
        <f>IF(F2422=F2420,"Do",F2422)</f>
        <v>Mushalpur (R&amp;B) Division</v>
      </c>
      <c r="H2422" s="32" t="s">
        <v>2501</v>
      </c>
      <c r="I2422" s="117">
        <v>4.8</v>
      </c>
      <c r="J2422" s="11"/>
      <c r="K2422" s="116">
        <v>96.03</v>
      </c>
      <c r="L2422"/>
      <c r="M2422"/>
      <c r="N2422"/>
      <c r="O2422"/>
      <c r="P2422"/>
      <c r="Q2422"/>
      <c r="R2422"/>
      <c r="S2422"/>
      <c r="T2422"/>
      <c r="U2422"/>
      <c r="V2422"/>
      <c r="W2422"/>
      <c r="X2422"/>
      <c r="Y2422"/>
      <c r="Z2422"/>
      <c r="AA2422"/>
      <c r="AB2422"/>
      <c r="AC2422"/>
      <c r="AD2422"/>
    </row>
    <row r="2423" spans="1:30" s="10" customFormat="1" ht="30" customHeight="1">
      <c r="A2423" s="5"/>
      <c r="B2423" s="5"/>
      <c r="C2423" s="18">
        <v>2420</v>
      </c>
      <c r="D2423" s="19" t="s">
        <v>24</v>
      </c>
      <c r="E2423" s="69" t="s">
        <v>506</v>
      </c>
      <c r="F2423" s="69" t="s">
        <v>506</v>
      </c>
      <c r="G2423" s="24" t="str">
        <f t="shared" si="36"/>
        <v>Do</v>
      </c>
      <c r="H2423" s="32" t="s">
        <v>2502</v>
      </c>
      <c r="I2423" s="117">
        <v>4.8</v>
      </c>
      <c r="J2423" s="11"/>
      <c r="K2423" s="116">
        <v>63.65</v>
      </c>
      <c r="L2423"/>
      <c r="M2423"/>
      <c r="N2423"/>
      <c r="O2423"/>
      <c r="P2423"/>
      <c r="Q2423"/>
      <c r="R2423"/>
      <c r="S2423"/>
      <c r="T2423"/>
      <c r="U2423"/>
      <c r="V2423"/>
      <c r="W2423"/>
      <c r="X2423"/>
      <c r="Y2423"/>
      <c r="Z2423"/>
      <c r="AA2423"/>
      <c r="AB2423"/>
      <c r="AC2423"/>
      <c r="AD2423"/>
    </row>
    <row r="2424" spans="1:30" s="10" customFormat="1" ht="30" customHeight="1">
      <c r="A2424" s="5"/>
      <c r="B2424" s="5"/>
      <c r="C2424" s="18">
        <v>2421</v>
      </c>
      <c r="D2424" s="19" t="s">
        <v>24</v>
      </c>
      <c r="E2424" s="69" t="s">
        <v>506</v>
      </c>
      <c r="F2424" s="69" t="s">
        <v>506</v>
      </c>
      <c r="G2424" s="24" t="str">
        <f t="shared" si="36"/>
        <v>Do</v>
      </c>
      <c r="H2424" s="32" t="s">
        <v>2503</v>
      </c>
      <c r="I2424" s="117">
        <v>3</v>
      </c>
      <c r="J2424" s="11"/>
      <c r="K2424" s="116">
        <v>40.31</v>
      </c>
      <c r="L2424"/>
      <c r="M2424"/>
      <c r="N2424"/>
      <c r="O2424"/>
      <c r="P2424"/>
      <c r="Q2424"/>
      <c r="R2424"/>
      <c r="S2424"/>
      <c r="T2424"/>
      <c r="U2424"/>
      <c r="V2424"/>
      <c r="W2424"/>
      <c r="X2424"/>
      <c r="Y2424"/>
      <c r="Z2424"/>
      <c r="AA2424"/>
      <c r="AB2424"/>
      <c r="AC2424"/>
      <c r="AD2424"/>
    </row>
    <row r="2425" spans="1:30" s="10" customFormat="1" ht="45" customHeight="1">
      <c r="A2425" s="5"/>
      <c r="B2425" s="5"/>
      <c r="C2425" s="18">
        <v>2422</v>
      </c>
      <c r="D2425" s="19" t="s">
        <v>24</v>
      </c>
      <c r="E2425" s="174" t="s">
        <v>506</v>
      </c>
      <c r="F2425" s="174" t="s">
        <v>506</v>
      </c>
      <c r="G2425" s="24" t="e">
        <f>IF(F2425=#REF!,"Do",F2425)</f>
        <v>#REF!</v>
      </c>
      <c r="H2425" s="113" t="s">
        <v>2504</v>
      </c>
      <c r="I2425" s="175">
        <v>3.25</v>
      </c>
      <c r="J2425" s="11"/>
      <c r="K2425" s="120">
        <v>62.18</v>
      </c>
      <c r="L2425"/>
      <c r="M2425"/>
      <c r="N2425"/>
      <c r="O2425"/>
      <c r="P2425"/>
      <c r="Q2425"/>
      <c r="R2425"/>
      <c r="S2425"/>
      <c r="T2425"/>
      <c r="U2425"/>
      <c r="V2425"/>
      <c r="W2425"/>
      <c r="X2425"/>
      <c r="Y2425"/>
      <c r="Z2425"/>
      <c r="AA2425"/>
      <c r="AB2425"/>
      <c r="AC2425"/>
      <c r="AD2425"/>
    </row>
    <row r="2426" spans="1:30" s="10" customFormat="1" ht="30" customHeight="1">
      <c r="A2426" s="5"/>
      <c r="B2426" s="5"/>
      <c r="C2426" s="18">
        <v>2423</v>
      </c>
      <c r="D2426" s="19" t="s">
        <v>24</v>
      </c>
      <c r="E2426" s="69" t="s">
        <v>506</v>
      </c>
      <c r="F2426" s="69" t="s">
        <v>506</v>
      </c>
      <c r="G2426" s="24" t="str">
        <f t="shared" si="36"/>
        <v>Do</v>
      </c>
      <c r="H2426" s="32" t="s">
        <v>2505</v>
      </c>
      <c r="I2426" s="117">
        <v>2.5</v>
      </c>
      <c r="J2426" s="11"/>
      <c r="K2426" s="116">
        <v>50</v>
      </c>
      <c r="L2426"/>
      <c r="M2426"/>
      <c r="N2426"/>
      <c r="O2426"/>
      <c r="P2426"/>
      <c r="Q2426"/>
      <c r="R2426"/>
      <c r="S2426"/>
      <c r="T2426"/>
      <c r="U2426"/>
      <c r="V2426"/>
      <c r="W2426"/>
      <c r="X2426"/>
      <c r="Y2426"/>
      <c r="Z2426"/>
      <c r="AA2426"/>
      <c r="AB2426"/>
      <c r="AC2426"/>
      <c r="AD2426"/>
    </row>
    <row r="2427" spans="1:30" s="10" customFormat="1" ht="30" customHeight="1">
      <c r="A2427" s="5"/>
      <c r="B2427" s="5"/>
      <c r="C2427" s="18">
        <v>2424</v>
      </c>
      <c r="D2427" s="19" t="s">
        <v>24</v>
      </c>
      <c r="E2427" s="69" t="s">
        <v>506</v>
      </c>
      <c r="F2427" s="69" t="s">
        <v>506</v>
      </c>
      <c r="G2427" s="24" t="str">
        <f t="shared" si="36"/>
        <v>Do</v>
      </c>
      <c r="H2427" s="32" t="s">
        <v>2506</v>
      </c>
      <c r="I2427" s="117">
        <v>2.9</v>
      </c>
      <c r="J2427" s="11"/>
      <c r="K2427" s="116">
        <v>50</v>
      </c>
      <c r="L2427"/>
      <c r="M2427"/>
      <c r="N2427"/>
      <c r="O2427"/>
      <c r="P2427"/>
      <c r="Q2427"/>
      <c r="R2427"/>
      <c r="S2427"/>
      <c r="T2427"/>
      <c r="U2427"/>
      <c r="V2427"/>
      <c r="W2427"/>
      <c r="X2427"/>
      <c r="Y2427"/>
      <c r="Z2427"/>
      <c r="AA2427"/>
      <c r="AB2427"/>
      <c r="AC2427"/>
      <c r="AD2427"/>
    </row>
    <row r="2428" spans="1:30" s="10" customFormat="1" ht="30" customHeight="1">
      <c r="A2428" s="5"/>
      <c r="B2428" s="5"/>
      <c r="C2428" s="18">
        <v>2425</v>
      </c>
      <c r="D2428" s="19" t="s">
        <v>24</v>
      </c>
      <c r="E2428" s="69" t="s">
        <v>506</v>
      </c>
      <c r="F2428" s="69" t="s">
        <v>506</v>
      </c>
      <c r="G2428" s="24" t="str">
        <f t="shared" si="36"/>
        <v>Do</v>
      </c>
      <c r="H2428" s="32" t="s">
        <v>2507</v>
      </c>
      <c r="I2428" s="117">
        <v>2.65</v>
      </c>
      <c r="J2428" s="11"/>
      <c r="K2428" s="116">
        <v>50</v>
      </c>
      <c r="L2428"/>
      <c r="M2428"/>
      <c r="N2428"/>
      <c r="O2428"/>
      <c r="P2428"/>
      <c r="Q2428"/>
      <c r="R2428"/>
      <c r="S2428"/>
      <c r="T2428"/>
      <c r="U2428"/>
      <c r="V2428"/>
      <c r="W2428"/>
      <c r="X2428"/>
      <c r="Y2428"/>
      <c r="Z2428"/>
      <c r="AA2428"/>
      <c r="AB2428"/>
      <c r="AC2428"/>
      <c r="AD2428"/>
    </row>
    <row r="2429" spans="1:30" s="10" customFormat="1" ht="30" customHeight="1">
      <c r="A2429" s="5"/>
      <c r="B2429" s="5"/>
      <c r="C2429" s="18">
        <v>2426</v>
      </c>
      <c r="D2429" s="19" t="s">
        <v>14</v>
      </c>
      <c r="E2429" s="69" t="s">
        <v>2508</v>
      </c>
      <c r="F2429" s="69" t="s">
        <v>2508</v>
      </c>
      <c r="G2429" s="24" t="str">
        <f t="shared" si="36"/>
        <v xml:space="preserve">Udalguri R R Divn </v>
      </c>
      <c r="H2429" s="32" t="s">
        <v>2509</v>
      </c>
      <c r="I2429" s="117">
        <v>10.3</v>
      </c>
      <c r="J2429" s="11"/>
      <c r="K2429" s="116">
        <v>154.37</v>
      </c>
      <c r="L2429"/>
      <c r="M2429"/>
      <c r="N2429"/>
      <c r="O2429"/>
      <c r="P2429"/>
      <c r="Q2429"/>
      <c r="R2429"/>
      <c r="S2429"/>
      <c r="T2429"/>
      <c r="U2429"/>
      <c r="V2429"/>
      <c r="W2429"/>
      <c r="X2429"/>
      <c r="Y2429"/>
      <c r="Z2429"/>
      <c r="AA2429"/>
      <c r="AB2429"/>
      <c r="AC2429"/>
      <c r="AD2429"/>
    </row>
    <row r="2430" spans="1:30" s="10" customFormat="1" ht="18.75" customHeight="1">
      <c r="A2430" s="5"/>
      <c r="B2430" s="5"/>
      <c r="C2430" s="18">
        <v>2427</v>
      </c>
      <c r="D2430" s="19" t="s">
        <v>14</v>
      </c>
      <c r="E2430" s="69" t="s">
        <v>2508</v>
      </c>
      <c r="F2430" s="69" t="s">
        <v>2508</v>
      </c>
      <c r="G2430" s="24" t="str">
        <f t="shared" si="36"/>
        <v>Do</v>
      </c>
      <c r="H2430" s="32" t="s">
        <v>2510</v>
      </c>
      <c r="I2430" s="117">
        <v>3.7120000000000002</v>
      </c>
      <c r="J2430" s="11"/>
      <c r="K2430" s="116">
        <v>45.63</v>
      </c>
      <c r="L2430"/>
      <c r="M2430"/>
      <c r="N2430"/>
      <c r="O2430"/>
      <c r="P2430"/>
      <c r="Q2430"/>
      <c r="R2430"/>
      <c r="S2430"/>
      <c r="T2430"/>
      <c r="U2430"/>
      <c r="V2430"/>
      <c r="W2430"/>
      <c r="X2430"/>
      <c r="Y2430"/>
      <c r="Z2430"/>
      <c r="AA2430"/>
      <c r="AB2430"/>
      <c r="AC2430"/>
      <c r="AD2430"/>
    </row>
    <row r="2431" spans="1:30" ht="18.75" customHeight="1">
      <c r="A2431" s="5"/>
      <c r="B2431" s="5"/>
      <c r="C2431" s="18">
        <v>2428</v>
      </c>
      <c r="D2431" s="19" t="s">
        <v>14</v>
      </c>
      <c r="E2431" s="69" t="s">
        <v>2508</v>
      </c>
      <c r="F2431" s="69" t="s">
        <v>2508</v>
      </c>
      <c r="G2431" s="24"/>
      <c r="H2431" s="118" t="s">
        <v>2511</v>
      </c>
      <c r="I2431" s="117">
        <v>1.2</v>
      </c>
      <c r="J2431" s="11"/>
      <c r="K2431" s="116">
        <v>15.46</v>
      </c>
    </row>
    <row r="2432" spans="1:30" ht="18.75" customHeight="1">
      <c r="A2432" s="5"/>
      <c r="B2432" s="5"/>
      <c r="C2432" s="18">
        <v>2429</v>
      </c>
      <c r="D2432" s="19" t="s">
        <v>14</v>
      </c>
      <c r="E2432" s="69" t="s">
        <v>2508</v>
      </c>
      <c r="F2432" s="69" t="s">
        <v>2508</v>
      </c>
      <c r="G2432" s="24"/>
      <c r="H2432" s="118" t="s">
        <v>2512</v>
      </c>
      <c r="I2432" s="117">
        <v>3.5</v>
      </c>
      <c r="J2432" s="11"/>
      <c r="K2432" s="116">
        <v>9.92</v>
      </c>
    </row>
    <row r="2433" spans="1:30" ht="18.75" customHeight="1">
      <c r="A2433" s="5"/>
      <c r="B2433" s="5"/>
      <c r="C2433" s="18">
        <v>2430</v>
      </c>
      <c r="D2433" s="19" t="s">
        <v>14</v>
      </c>
      <c r="E2433" s="69" t="s">
        <v>2508</v>
      </c>
      <c r="F2433" s="69" t="s">
        <v>2508</v>
      </c>
      <c r="G2433" s="24"/>
      <c r="H2433" s="118" t="s">
        <v>2513</v>
      </c>
      <c r="I2433" s="117">
        <v>4.5999999999999996</v>
      </c>
      <c r="J2433" s="11"/>
      <c r="K2433" s="116">
        <v>64.38</v>
      </c>
    </row>
    <row r="2434" spans="1:30" ht="18.75" customHeight="1">
      <c r="A2434" s="5"/>
      <c r="B2434" s="5"/>
      <c r="C2434" s="18">
        <v>2431</v>
      </c>
      <c r="D2434" s="19" t="s">
        <v>14</v>
      </c>
      <c r="E2434" s="69" t="s">
        <v>2508</v>
      </c>
      <c r="F2434" s="69" t="s">
        <v>2508</v>
      </c>
      <c r="G2434" s="24"/>
      <c r="H2434" s="118" t="s">
        <v>2514</v>
      </c>
      <c r="I2434" s="117">
        <v>0.6</v>
      </c>
      <c r="J2434" s="11"/>
      <c r="K2434" s="116">
        <v>9.93</v>
      </c>
    </row>
    <row r="2435" spans="1:30" ht="18.75" customHeight="1">
      <c r="A2435" s="5"/>
      <c r="B2435" s="5"/>
      <c r="C2435" s="18">
        <v>2432</v>
      </c>
      <c r="D2435" s="19" t="s">
        <v>14</v>
      </c>
      <c r="E2435" s="69" t="s">
        <v>2508</v>
      </c>
      <c r="F2435" s="69" t="s">
        <v>2508</v>
      </c>
      <c r="G2435" s="24"/>
      <c r="H2435" s="118" t="s">
        <v>2515</v>
      </c>
      <c r="I2435" s="117">
        <v>2.4</v>
      </c>
      <c r="J2435" s="11"/>
      <c r="K2435" s="116">
        <v>48.24</v>
      </c>
    </row>
    <row r="2436" spans="1:30" ht="18.75" customHeight="1">
      <c r="A2436" s="5"/>
      <c r="B2436" s="5"/>
      <c r="C2436" s="18">
        <v>2433</v>
      </c>
      <c r="D2436" s="19" t="s">
        <v>14</v>
      </c>
      <c r="E2436" s="69" t="s">
        <v>2508</v>
      </c>
      <c r="F2436" s="69" t="s">
        <v>2508</v>
      </c>
      <c r="G2436" s="24"/>
      <c r="H2436" s="118" t="s">
        <v>2516</v>
      </c>
      <c r="I2436" s="117">
        <v>2.9</v>
      </c>
      <c r="J2436" s="11"/>
      <c r="K2436" s="116">
        <v>41.1</v>
      </c>
    </row>
    <row r="2437" spans="1:30" ht="18.75" customHeight="1">
      <c r="A2437" s="5"/>
      <c r="B2437" s="5"/>
      <c r="C2437" s="18">
        <v>2434</v>
      </c>
      <c r="D2437" s="19" t="s">
        <v>14</v>
      </c>
      <c r="E2437" s="69" t="s">
        <v>2508</v>
      </c>
      <c r="F2437" s="69" t="s">
        <v>2508</v>
      </c>
      <c r="G2437" s="24"/>
      <c r="H2437" s="118" t="s">
        <v>2517</v>
      </c>
      <c r="I2437" s="117">
        <v>0.7</v>
      </c>
      <c r="J2437" s="11"/>
      <c r="K2437" s="116">
        <v>10.97</v>
      </c>
    </row>
    <row r="2438" spans="1:30" s="177" customFormat="1" ht="45" customHeight="1">
      <c r="A2438" s="217"/>
      <c r="B2438" s="217"/>
      <c r="C2438" s="18">
        <v>2435</v>
      </c>
      <c r="D2438" s="19" t="s">
        <v>57</v>
      </c>
      <c r="E2438" s="20" t="s">
        <v>58</v>
      </c>
      <c r="F2438" s="20" t="s">
        <v>58</v>
      </c>
      <c r="G2438" s="24" t="str">
        <f>IF(F2438=F2430,"Do",F2438)</f>
        <v>Dhubri Rural Rd Divn</v>
      </c>
      <c r="H2438" s="21" t="s">
        <v>2518</v>
      </c>
      <c r="I2438" s="82">
        <v>2.1</v>
      </c>
      <c r="J2438" s="55"/>
      <c r="K2438" s="82">
        <v>100</v>
      </c>
      <c r="L2438" s="176"/>
      <c r="M2438" s="176"/>
      <c r="N2438" s="176"/>
      <c r="O2438" s="176"/>
      <c r="P2438" s="176"/>
      <c r="Q2438" s="176"/>
    </row>
    <row r="2439" spans="1:30" ht="30" customHeight="1">
      <c r="A2439" s="5"/>
      <c r="B2439" s="5"/>
      <c r="C2439" s="18">
        <v>2436</v>
      </c>
      <c r="D2439" s="19" t="s">
        <v>57</v>
      </c>
      <c r="E2439" s="20" t="s">
        <v>58</v>
      </c>
      <c r="F2439" s="20" t="s">
        <v>58</v>
      </c>
      <c r="G2439" s="18" t="str">
        <f>IF(F2439=F2438,"Do",F2439)</f>
        <v>Do</v>
      </c>
      <c r="H2439" s="32" t="s">
        <v>2519</v>
      </c>
      <c r="I2439" s="70">
        <v>1.25</v>
      </c>
      <c r="J2439" s="11"/>
      <c r="K2439" s="70">
        <v>475.58</v>
      </c>
    </row>
    <row r="2440" spans="1:30" ht="45" customHeight="1">
      <c r="A2440" s="5"/>
      <c r="B2440" s="5"/>
      <c r="C2440" s="18">
        <v>2437</v>
      </c>
      <c r="D2440" s="19" t="s">
        <v>393</v>
      </c>
      <c r="E2440" s="178" t="s">
        <v>2520</v>
      </c>
      <c r="F2440" s="178" t="s">
        <v>2520</v>
      </c>
      <c r="G2440" s="18" t="str">
        <f>IF(F2440=F2439,"Do",F2440)</f>
        <v>Nagaon RR Dvn</v>
      </c>
      <c r="H2440" s="60" t="s">
        <v>2521</v>
      </c>
      <c r="I2440" s="66">
        <v>1</v>
      </c>
      <c r="J2440" s="11"/>
      <c r="K2440" s="66">
        <v>25</v>
      </c>
    </row>
    <row r="2441" spans="1:30" ht="30" customHeight="1">
      <c r="A2441" s="5"/>
      <c r="B2441" s="5"/>
      <c r="C2441" s="18">
        <v>2438</v>
      </c>
      <c r="D2441" s="19" t="s">
        <v>393</v>
      </c>
      <c r="E2441" s="178" t="s">
        <v>2520</v>
      </c>
      <c r="F2441" s="178" t="s">
        <v>2520</v>
      </c>
      <c r="G2441" s="18" t="str">
        <f t="shared" ref="G2441:G2504" si="37">IF(F2441=F2440,"Do",F2441)</f>
        <v>Do</v>
      </c>
      <c r="H2441" s="60" t="s">
        <v>2522</v>
      </c>
      <c r="I2441" s="66">
        <v>1</v>
      </c>
      <c r="J2441" s="11"/>
      <c r="K2441" s="66">
        <v>20</v>
      </c>
    </row>
    <row r="2442" spans="1:30" ht="45" customHeight="1">
      <c r="A2442" s="5"/>
      <c r="B2442" s="5"/>
      <c r="C2442" s="18">
        <v>2439</v>
      </c>
      <c r="D2442" s="19" t="s">
        <v>393</v>
      </c>
      <c r="E2442" s="178" t="s">
        <v>2520</v>
      </c>
      <c r="F2442" s="178" t="s">
        <v>2520</v>
      </c>
      <c r="G2442" s="18" t="str">
        <f t="shared" si="37"/>
        <v>Do</v>
      </c>
      <c r="H2442" s="60" t="s">
        <v>2523</v>
      </c>
      <c r="I2442" s="66">
        <v>0</v>
      </c>
      <c r="J2442" s="11"/>
      <c r="K2442" s="66">
        <v>5</v>
      </c>
    </row>
    <row r="2443" spans="1:30" ht="30" customHeight="1">
      <c r="A2443" s="5"/>
      <c r="B2443" s="5"/>
      <c r="C2443" s="18">
        <v>2440</v>
      </c>
      <c r="D2443" s="19" t="s">
        <v>393</v>
      </c>
      <c r="E2443" s="178" t="s">
        <v>2520</v>
      </c>
      <c r="F2443" s="178" t="s">
        <v>2520</v>
      </c>
      <c r="G2443" s="18" t="str">
        <f t="shared" si="37"/>
        <v>Do</v>
      </c>
      <c r="H2443" s="60" t="s">
        <v>2524</v>
      </c>
      <c r="I2443" s="66">
        <v>3</v>
      </c>
      <c r="J2443" s="11"/>
      <c r="K2443" s="66">
        <v>100</v>
      </c>
    </row>
    <row r="2444" spans="1:30" ht="45" customHeight="1">
      <c r="A2444" s="5"/>
      <c r="B2444" s="5"/>
      <c r="C2444" s="18">
        <v>2441</v>
      </c>
      <c r="D2444" s="19" t="s">
        <v>393</v>
      </c>
      <c r="E2444" s="178" t="s">
        <v>2520</v>
      </c>
      <c r="F2444" s="178" t="s">
        <v>2520</v>
      </c>
      <c r="G2444" s="18" t="str">
        <f t="shared" si="37"/>
        <v>Do</v>
      </c>
      <c r="H2444" s="60" t="s">
        <v>2525</v>
      </c>
      <c r="I2444" s="66">
        <v>2</v>
      </c>
      <c r="J2444" s="11"/>
      <c r="K2444" s="66">
        <v>40</v>
      </c>
    </row>
    <row r="2445" spans="1:30" ht="30" customHeight="1">
      <c r="A2445" s="5"/>
      <c r="B2445" s="5"/>
      <c r="C2445" s="18">
        <v>2442</v>
      </c>
      <c r="D2445" s="19" t="s">
        <v>393</v>
      </c>
      <c r="E2445" s="178" t="s">
        <v>2520</v>
      </c>
      <c r="F2445" s="178" t="s">
        <v>2520</v>
      </c>
      <c r="G2445" s="18" t="str">
        <f t="shared" si="37"/>
        <v>Do</v>
      </c>
      <c r="H2445" s="60" t="s">
        <v>2526</v>
      </c>
      <c r="I2445" s="66">
        <v>0.8</v>
      </c>
      <c r="J2445" s="11"/>
      <c r="K2445" s="66">
        <v>16</v>
      </c>
    </row>
    <row r="2446" spans="1:30" ht="45" customHeight="1">
      <c r="A2446" s="5"/>
      <c r="B2446" s="5"/>
      <c r="C2446" s="18">
        <v>2443</v>
      </c>
      <c r="D2446" s="19" t="s">
        <v>393</v>
      </c>
      <c r="E2446" s="178" t="s">
        <v>2520</v>
      </c>
      <c r="F2446" s="178" t="s">
        <v>2520</v>
      </c>
      <c r="G2446" s="18" t="str">
        <f t="shared" si="37"/>
        <v>Do</v>
      </c>
      <c r="H2446" s="60" t="s">
        <v>2527</v>
      </c>
      <c r="I2446" s="66">
        <v>0.8</v>
      </c>
      <c r="J2446" s="11"/>
      <c r="K2446" s="66">
        <v>16</v>
      </c>
    </row>
    <row r="2447" spans="1:30" s="10" customFormat="1" ht="45" customHeight="1">
      <c r="A2447" s="5"/>
      <c r="B2447" s="5"/>
      <c r="C2447" s="18">
        <v>2444</v>
      </c>
      <c r="D2447" s="19" t="s">
        <v>393</v>
      </c>
      <c r="E2447" s="178" t="s">
        <v>2520</v>
      </c>
      <c r="F2447" s="178" t="s">
        <v>2520</v>
      </c>
      <c r="G2447" s="18" t="str">
        <f t="shared" si="37"/>
        <v>Do</v>
      </c>
      <c r="H2447" s="60" t="s">
        <v>2528</v>
      </c>
      <c r="I2447" s="66">
        <v>2</v>
      </c>
      <c r="J2447" s="11"/>
      <c r="K2447" s="66">
        <v>38.32</v>
      </c>
      <c r="L2447"/>
      <c r="M2447"/>
      <c r="N2447"/>
      <c r="O2447"/>
      <c r="P2447"/>
      <c r="Q2447"/>
      <c r="R2447"/>
      <c r="S2447"/>
      <c r="T2447"/>
      <c r="U2447"/>
      <c r="V2447"/>
      <c r="W2447"/>
      <c r="X2447"/>
      <c r="Y2447"/>
      <c r="Z2447"/>
      <c r="AA2447"/>
      <c r="AB2447"/>
      <c r="AC2447"/>
      <c r="AD2447"/>
    </row>
    <row r="2448" spans="1:30" s="10" customFormat="1" ht="45" customHeight="1">
      <c r="A2448" s="5"/>
      <c r="B2448" s="5"/>
      <c r="C2448" s="18">
        <v>2445</v>
      </c>
      <c r="D2448" s="19" t="s">
        <v>393</v>
      </c>
      <c r="E2448" s="20" t="s">
        <v>397</v>
      </c>
      <c r="F2448" s="20" t="s">
        <v>397</v>
      </c>
      <c r="G2448" s="18" t="str">
        <f t="shared" si="37"/>
        <v>Nagaon state Rd Divn</v>
      </c>
      <c r="H2448" s="60" t="s">
        <v>2529</v>
      </c>
      <c r="I2448" s="66">
        <v>0</v>
      </c>
      <c r="J2448" s="11"/>
      <c r="K2448" s="66">
        <v>8</v>
      </c>
      <c r="L2448"/>
      <c r="M2448"/>
      <c r="N2448"/>
      <c r="O2448"/>
      <c r="P2448"/>
      <c r="Q2448"/>
      <c r="R2448"/>
      <c r="S2448"/>
      <c r="T2448"/>
      <c r="U2448"/>
      <c r="V2448"/>
      <c r="W2448"/>
      <c r="X2448"/>
      <c r="Y2448"/>
      <c r="Z2448"/>
      <c r="AA2448"/>
      <c r="AB2448"/>
      <c r="AC2448"/>
      <c r="AD2448"/>
    </row>
    <row r="2449" spans="1:30" s="10" customFormat="1" ht="30" customHeight="1">
      <c r="A2449" s="5"/>
      <c r="B2449" s="5"/>
      <c r="C2449" s="18">
        <v>2446</v>
      </c>
      <c r="D2449" s="19" t="s">
        <v>393</v>
      </c>
      <c r="E2449" s="20" t="s">
        <v>397</v>
      </c>
      <c r="F2449" s="20" t="s">
        <v>397</v>
      </c>
      <c r="G2449" s="18" t="str">
        <f t="shared" si="37"/>
        <v>Do</v>
      </c>
      <c r="H2449" s="60" t="s">
        <v>2530</v>
      </c>
      <c r="I2449" s="66">
        <v>3</v>
      </c>
      <c r="J2449" s="11"/>
      <c r="K2449" s="66">
        <v>75</v>
      </c>
      <c r="L2449"/>
      <c r="M2449"/>
      <c r="N2449"/>
      <c r="O2449"/>
      <c r="P2449"/>
      <c r="Q2449"/>
      <c r="R2449"/>
      <c r="S2449"/>
      <c r="T2449"/>
      <c r="U2449"/>
      <c r="V2449"/>
      <c r="W2449"/>
      <c r="X2449"/>
      <c r="Y2449"/>
      <c r="Z2449"/>
      <c r="AA2449"/>
      <c r="AB2449"/>
      <c r="AC2449"/>
      <c r="AD2449"/>
    </row>
    <row r="2450" spans="1:30" s="10" customFormat="1" ht="45" customHeight="1">
      <c r="A2450" s="5"/>
      <c r="B2450" s="5"/>
      <c r="C2450" s="18">
        <v>2447</v>
      </c>
      <c r="D2450" s="19" t="s">
        <v>393</v>
      </c>
      <c r="E2450" s="20" t="s">
        <v>397</v>
      </c>
      <c r="F2450" s="20" t="s">
        <v>397</v>
      </c>
      <c r="G2450" s="18" t="str">
        <f t="shared" si="37"/>
        <v>Do</v>
      </c>
      <c r="H2450" s="60" t="s">
        <v>2531</v>
      </c>
      <c r="I2450" s="66">
        <f>2.5-1.7</f>
        <v>0.8</v>
      </c>
      <c r="J2450" s="11"/>
      <c r="K2450" s="66">
        <v>25</v>
      </c>
      <c r="L2450"/>
      <c r="M2450"/>
      <c r="N2450"/>
      <c r="O2450"/>
      <c r="P2450"/>
      <c r="Q2450"/>
      <c r="R2450"/>
      <c r="S2450"/>
      <c r="T2450"/>
      <c r="U2450"/>
      <c r="V2450"/>
      <c r="W2450"/>
      <c r="X2450"/>
      <c r="Y2450"/>
      <c r="Z2450"/>
      <c r="AA2450"/>
      <c r="AB2450"/>
      <c r="AC2450"/>
      <c r="AD2450"/>
    </row>
    <row r="2451" spans="1:30" s="10" customFormat="1" ht="30" customHeight="1">
      <c r="A2451" s="5"/>
      <c r="B2451" s="5"/>
      <c r="C2451" s="18">
        <v>2448</v>
      </c>
      <c r="D2451" s="19" t="s">
        <v>393</v>
      </c>
      <c r="E2451" s="20" t="s">
        <v>397</v>
      </c>
      <c r="F2451" s="20" t="s">
        <v>397</v>
      </c>
      <c r="G2451" s="18" t="str">
        <f t="shared" si="37"/>
        <v>Do</v>
      </c>
      <c r="H2451" s="60" t="s">
        <v>2532</v>
      </c>
      <c r="I2451" s="107">
        <v>9.92</v>
      </c>
      <c r="J2451" s="11"/>
      <c r="K2451" s="66">
        <v>170</v>
      </c>
      <c r="L2451"/>
      <c r="M2451"/>
      <c r="N2451"/>
      <c r="O2451"/>
      <c r="P2451"/>
      <c r="Q2451"/>
      <c r="R2451"/>
      <c r="S2451"/>
      <c r="T2451"/>
      <c r="U2451"/>
      <c r="V2451"/>
      <c r="W2451"/>
      <c r="X2451"/>
      <c r="Y2451"/>
      <c r="Z2451"/>
      <c r="AA2451"/>
      <c r="AB2451"/>
      <c r="AC2451"/>
      <c r="AD2451"/>
    </row>
    <row r="2452" spans="1:30" s="10" customFormat="1" ht="30" customHeight="1">
      <c r="A2452" s="5"/>
      <c r="B2452" s="5"/>
      <c r="C2452" s="18">
        <v>2449</v>
      </c>
      <c r="D2452" s="19" t="s">
        <v>393</v>
      </c>
      <c r="E2452" s="20" t="s">
        <v>397</v>
      </c>
      <c r="F2452" s="20" t="s">
        <v>397</v>
      </c>
      <c r="G2452" s="18" t="str">
        <f t="shared" si="37"/>
        <v>Do</v>
      </c>
      <c r="H2452" s="60" t="s">
        <v>2533</v>
      </c>
      <c r="I2452" s="66">
        <v>9.92</v>
      </c>
      <c r="J2452" s="11"/>
      <c r="K2452" s="66">
        <v>28</v>
      </c>
      <c r="L2452"/>
      <c r="M2452"/>
      <c r="N2452"/>
      <c r="O2452"/>
      <c r="P2452"/>
      <c r="Q2452"/>
      <c r="R2452"/>
      <c r="S2452"/>
      <c r="T2452"/>
      <c r="U2452"/>
      <c r="V2452"/>
      <c r="W2452"/>
      <c r="X2452"/>
      <c r="Y2452"/>
      <c r="Z2452"/>
      <c r="AA2452"/>
      <c r="AB2452"/>
      <c r="AC2452"/>
      <c r="AD2452"/>
    </row>
    <row r="2453" spans="1:30" s="10" customFormat="1" ht="45" customHeight="1">
      <c r="A2453" s="5"/>
      <c r="B2453" s="5"/>
      <c r="C2453" s="18">
        <v>2450</v>
      </c>
      <c r="D2453" s="19" t="s">
        <v>393</v>
      </c>
      <c r="E2453" s="20" t="s">
        <v>397</v>
      </c>
      <c r="F2453" s="20" t="s">
        <v>397</v>
      </c>
      <c r="G2453" s="18" t="str">
        <f t="shared" si="37"/>
        <v>Do</v>
      </c>
      <c r="H2453" s="60" t="s">
        <v>2534</v>
      </c>
      <c r="I2453" s="66">
        <v>5.5</v>
      </c>
      <c r="J2453" s="11"/>
      <c r="K2453" s="66">
        <v>127.52</v>
      </c>
      <c r="L2453"/>
      <c r="M2453"/>
      <c r="N2453"/>
      <c r="O2453"/>
      <c r="P2453"/>
      <c r="Q2453"/>
      <c r="R2453"/>
      <c r="S2453"/>
      <c r="T2453"/>
      <c r="U2453"/>
      <c r="V2453"/>
      <c r="W2453"/>
      <c r="X2453"/>
      <c r="Y2453"/>
      <c r="Z2453"/>
      <c r="AA2453"/>
      <c r="AB2453"/>
      <c r="AC2453"/>
      <c r="AD2453"/>
    </row>
    <row r="2454" spans="1:30" s="10" customFormat="1" ht="45" customHeight="1">
      <c r="A2454" s="5"/>
      <c r="B2454" s="5"/>
      <c r="C2454" s="18">
        <v>2451</v>
      </c>
      <c r="D2454" s="19" t="s">
        <v>66</v>
      </c>
      <c r="E2454" s="20" t="s">
        <v>383</v>
      </c>
      <c r="F2454" s="20" t="s">
        <v>383</v>
      </c>
      <c r="G2454" s="18" t="str">
        <f t="shared" si="37"/>
        <v>Jorhat Rural Rd Divn</v>
      </c>
      <c r="H2454" s="32" t="s">
        <v>2535</v>
      </c>
      <c r="I2454" s="70">
        <v>3.42</v>
      </c>
      <c r="J2454" s="11"/>
      <c r="K2454" s="70">
        <v>54.58</v>
      </c>
      <c r="L2454"/>
      <c r="M2454"/>
      <c r="N2454"/>
      <c r="O2454"/>
      <c r="P2454"/>
      <c r="Q2454"/>
      <c r="R2454"/>
      <c r="S2454"/>
      <c r="T2454"/>
      <c r="U2454"/>
      <c r="V2454"/>
      <c r="W2454"/>
      <c r="X2454"/>
      <c r="Y2454"/>
      <c r="Z2454"/>
      <c r="AA2454"/>
      <c r="AB2454"/>
      <c r="AC2454"/>
      <c r="AD2454"/>
    </row>
    <row r="2455" spans="1:30" s="10" customFormat="1" ht="45" customHeight="1">
      <c r="A2455" s="5"/>
      <c r="B2455" s="5"/>
      <c r="C2455" s="18">
        <v>2452</v>
      </c>
      <c r="D2455" s="19" t="s">
        <v>66</v>
      </c>
      <c r="E2455" s="20" t="s">
        <v>383</v>
      </c>
      <c r="F2455" s="20" t="s">
        <v>383</v>
      </c>
      <c r="G2455" s="18" t="str">
        <f t="shared" si="37"/>
        <v>Do</v>
      </c>
      <c r="H2455" s="32" t="s">
        <v>2536</v>
      </c>
      <c r="I2455" s="70">
        <f>7.7-4.5</f>
        <v>3.2</v>
      </c>
      <c r="J2455" s="11"/>
      <c r="K2455" s="70">
        <v>47.45</v>
      </c>
      <c r="L2455"/>
      <c r="M2455"/>
      <c r="N2455"/>
      <c r="O2455"/>
      <c r="P2455"/>
      <c r="Q2455"/>
      <c r="R2455"/>
      <c r="S2455"/>
      <c r="T2455"/>
      <c r="U2455"/>
      <c r="V2455"/>
      <c r="W2455"/>
      <c r="X2455"/>
      <c r="Y2455"/>
      <c r="Z2455"/>
      <c r="AA2455"/>
      <c r="AB2455"/>
      <c r="AC2455"/>
      <c r="AD2455"/>
    </row>
    <row r="2456" spans="1:30" s="10" customFormat="1" ht="45" customHeight="1">
      <c r="A2456" s="5"/>
      <c r="B2456" s="5"/>
      <c r="C2456" s="18">
        <v>2453</v>
      </c>
      <c r="D2456" s="19" t="s">
        <v>66</v>
      </c>
      <c r="E2456" s="20" t="s">
        <v>383</v>
      </c>
      <c r="F2456" s="20" t="s">
        <v>383</v>
      </c>
      <c r="G2456" s="18" t="str">
        <f t="shared" si="37"/>
        <v>Do</v>
      </c>
      <c r="H2456" s="32" t="s">
        <v>2537</v>
      </c>
      <c r="I2456" s="70">
        <v>4.9000000000000004</v>
      </c>
      <c r="J2456" s="11"/>
      <c r="K2456" s="70">
        <v>17.28</v>
      </c>
      <c r="L2456"/>
      <c r="M2456"/>
      <c r="N2456"/>
      <c r="O2456"/>
      <c r="P2456"/>
      <c r="Q2456"/>
      <c r="R2456"/>
      <c r="S2456"/>
      <c r="T2456"/>
      <c r="U2456"/>
      <c r="V2456"/>
      <c r="W2456"/>
      <c r="X2456"/>
      <c r="Y2456"/>
      <c r="Z2456"/>
      <c r="AA2456"/>
      <c r="AB2456"/>
      <c r="AC2456"/>
      <c r="AD2456"/>
    </row>
    <row r="2457" spans="1:30" s="10" customFormat="1" ht="30" customHeight="1">
      <c r="A2457" s="5"/>
      <c r="B2457" s="5"/>
      <c r="C2457" s="18">
        <v>2454</v>
      </c>
      <c r="D2457" s="19" t="s">
        <v>66</v>
      </c>
      <c r="E2457" s="20" t="s">
        <v>383</v>
      </c>
      <c r="F2457" s="20" t="s">
        <v>383</v>
      </c>
      <c r="G2457" s="18" t="str">
        <f t="shared" si="37"/>
        <v>Do</v>
      </c>
      <c r="H2457" s="32" t="s">
        <v>2538</v>
      </c>
      <c r="I2457" s="70">
        <f>1.18-0.678</f>
        <v>0.50199999999999989</v>
      </c>
      <c r="J2457" s="11"/>
      <c r="K2457" s="70">
        <v>7.5</v>
      </c>
      <c r="L2457"/>
      <c r="M2457"/>
      <c r="N2457"/>
      <c r="O2457"/>
      <c r="P2457"/>
      <c r="Q2457"/>
      <c r="R2457"/>
      <c r="S2457"/>
      <c r="T2457"/>
      <c r="U2457"/>
      <c r="V2457"/>
      <c r="W2457"/>
      <c r="X2457"/>
      <c r="Y2457"/>
      <c r="Z2457"/>
      <c r="AA2457"/>
      <c r="AB2457"/>
      <c r="AC2457"/>
      <c r="AD2457"/>
    </row>
    <row r="2458" spans="1:30" s="10" customFormat="1" ht="30" customHeight="1">
      <c r="A2458" s="5"/>
      <c r="B2458" s="5"/>
      <c r="C2458" s="18">
        <v>2455</v>
      </c>
      <c r="D2458" s="19" t="s">
        <v>66</v>
      </c>
      <c r="E2458" s="20" t="s">
        <v>67</v>
      </c>
      <c r="F2458" s="20" t="s">
        <v>67</v>
      </c>
      <c r="G2458" s="18" t="str">
        <f t="shared" si="37"/>
        <v>Jorhat State Rd Divn</v>
      </c>
      <c r="H2458" s="32" t="s">
        <v>2539</v>
      </c>
      <c r="I2458" s="70">
        <v>3</v>
      </c>
      <c r="J2458" s="11"/>
      <c r="K2458" s="70">
        <v>39.71</v>
      </c>
      <c r="L2458"/>
      <c r="M2458"/>
      <c r="N2458"/>
      <c r="O2458"/>
      <c r="P2458"/>
      <c r="Q2458"/>
      <c r="R2458"/>
      <c r="S2458"/>
      <c r="T2458"/>
      <c r="U2458"/>
      <c r="V2458"/>
      <c r="W2458"/>
      <c r="X2458"/>
      <c r="Y2458"/>
      <c r="Z2458"/>
      <c r="AA2458"/>
      <c r="AB2458"/>
      <c r="AC2458"/>
      <c r="AD2458"/>
    </row>
    <row r="2459" spans="1:30" s="10" customFormat="1" ht="45" customHeight="1">
      <c r="A2459" s="5"/>
      <c r="B2459" s="5"/>
      <c r="C2459" s="18">
        <v>2456</v>
      </c>
      <c r="D2459" s="19" t="s">
        <v>66</v>
      </c>
      <c r="E2459" s="20" t="s">
        <v>383</v>
      </c>
      <c r="F2459" s="20" t="s">
        <v>383</v>
      </c>
      <c r="G2459" s="18" t="str">
        <f t="shared" si="37"/>
        <v>Jorhat Rural Rd Divn</v>
      </c>
      <c r="H2459" s="32" t="s">
        <v>2540</v>
      </c>
      <c r="I2459" s="70">
        <v>1.2</v>
      </c>
      <c r="J2459" s="11"/>
      <c r="K2459" s="70">
        <v>99.86</v>
      </c>
      <c r="L2459"/>
      <c r="M2459"/>
      <c r="N2459"/>
      <c r="O2459"/>
      <c r="P2459"/>
      <c r="Q2459"/>
      <c r="R2459"/>
      <c r="S2459"/>
      <c r="T2459"/>
      <c r="U2459"/>
      <c r="V2459"/>
      <c r="W2459"/>
      <c r="X2459"/>
      <c r="Y2459"/>
      <c r="Z2459"/>
      <c r="AA2459"/>
      <c r="AB2459"/>
      <c r="AC2459"/>
      <c r="AD2459"/>
    </row>
    <row r="2460" spans="1:30" s="10" customFormat="1" ht="30" customHeight="1">
      <c r="A2460" s="5"/>
      <c r="B2460" s="5"/>
      <c r="C2460" s="18">
        <v>2457</v>
      </c>
      <c r="D2460" s="19" t="s">
        <v>66</v>
      </c>
      <c r="E2460" s="20" t="s">
        <v>383</v>
      </c>
      <c r="F2460" s="20" t="s">
        <v>383</v>
      </c>
      <c r="G2460" s="18" t="str">
        <f t="shared" si="37"/>
        <v>Do</v>
      </c>
      <c r="H2460" s="32" t="s">
        <v>2541</v>
      </c>
      <c r="I2460" s="70">
        <v>0.8</v>
      </c>
      <c r="J2460" s="11"/>
      <c r="K2460" s="70">
        <v>70.760000000000005</v>
      </c>
      <c r="L2460"/>
      <c r="M2460"/>
      <c r="N2460"/>
      <c r="O2460"/>
      <c r="P2460"/>
      <c r="Q2460"/>
      <c r="R2460"/>
      <c r="S2460"/>
      <c r="T2460"/>
      <c r="U2460"/>
      <c r="V2460"/>
      <c r="W2460"/>
      <c r="X2460"/>
      <c r="Y2460"/>
      <c r="Z2460"/>
      <c r="AA2460"/>
      <c r="AB2460"/>
      <c r="AC2460"/>
      <c r="AD2460"/>
    </row>
    <row r="2461" spans="1:30" s="10" customFormat="1" ht="45" customHeight="1">
      <c r="A2461" s="5"/>
      <c r="B2461" s="5"/>
      <c r="C2461" s="18">
        <v>2458</v>
      </c>
      <c r="D2461" s="19" t="s">
        <v>66</v>
      </c>
      <c r="E2461" s="20" t="s">
        <v>383</v>
      </c>
      <c r="F2461" s="20" t="s">
        <v>383</v>
      </c>
      <c r="G2461" s="18" t="str">
        <f t="shared" si="37"/>
        <v>Do</v>
      </c>
      <c r="H2461" s="32" t="s">
        <v>2542</v>
      </c>
      <c r="I2461" s="70">
        <v>1.2</v>
      </c>
      <c r="J2461" s="11"/>
      <c r="K2461" s="70">
        <v>103.59</v>
      </c>
      <c r="L2461"/>
      <c r="M2461"/>
      <c r="N2461"/>
      <c r="O2461"/>
      <c r="P2461"/>
      <c r="Q2461"/>
      <c r="R2461"/>
      <c r="S2461"/>
      <c r="T2461"/>
      <c r="U2461"/>
      <c r="V2461"/>
      <c r="W2461"/>
      <c r="X2461"/>
      <c r="Y2461"/>
      <c r="Z2461"/>
      <c r="AA2461"/>
      <c r="AB2461"/>
      <c r="AC2461"/>
      <c r="AD2461"/>
    </row>
    <row r="2462" spans="1:30" s="10" customFormat="1" ht="45" customHeight="1">
      <c r="A2462" s="5"/>
      <c r="B2462" s="5"/>
      <c r="C2462" s="18">
        <v>2459</v>
      </c>
      <c r="D2462" s="19" t="s">
        <v>66</v>
      </c>
      <c r="E2462" s="20" t="s">
        <v>383</v>
      </c>
      <c r="F2462" s="20" t="s">
        <v>383</v>
      </c>
      <c r="G2462" s="18" t="str">
        <f t="shared" si="37"/>
        <v>Do</v>
      </c>
      <c r="H2462" s="32" t="s">
        <v>2543</v>
      </c>
      <c r="I2462" s="70">
        <v>0.95</v>
      </c>
      <c r="J2462" s="11"/>
      <c r="K2462" s="70">
        <v>70</v>
      </c>
      <c r="L2462"/>
      <c r="M2462"/>
      <c r="N2462"/>
      <c r="O2462"/>
      <c r="P2462"/>
      <c r="Q2462"/>
      <c r="R2462"/>
      <c r="S2462"/>
      <c r="T2462"/>
      <c r="U2462"/>
      <c r="V2462"/>
      <c r="W2462"/>
      <c r="X2462"/>
      <c r="Y2462"/>
      <c r="Z2462"/>
      <c r="AA2462"/>
      <c r="AB2462"/>
      <c r="AC2462"/>
      <c r="AD2462"/>
    </row>
    <row r="2463" spans="1:30" s="10" customFormat="1" ht="30" customHeight="1">
      <c r="A2463" s="5"/>
      <c r="B2463" s="5"/>
      <c r="C2463" s="18">
        <v>2460</v>
      </c>
      <c r="D2463" s="19" t="s">
        <v>66</v>
      </c>
      <c r="E2463" s="20" t="s">
        <v>383</v>
      </c>
      <c r="F2463" s="20" t="s">
        <v>383</v>
      </c>
      <c r="G2463" s="18" t="str">
        <f t="shared" si="37"/>
        <v>Do</v>
      </c>
      <c r="H2463" s="32" t="s">
        <v>2544</v>
      </c>
      <c r="I2463" s="70">
        <v>8.4450000000000003</v>
      </c>
      <c r="J2463" s="11"/>
      <c r="K2463" s="70">
        <v>121.27</v>
      </c>
      <c r="L2463"/>
      <c r="M2463"/>
      <c r="N2463"/>
      <c r="O2463"/>
      <c r="P2463"/>
      <c r="Q2463"/>
      <c r="R2463"/>
      <c r="S2463"/>
      <c r="T2463"/>
      <c r="U2463"/>
      <c r="V2463"/>
      <c r="W2463"/>
      <c r="X2463"/>
      <c r="Y2463"/>
      <c r="Z2463"/>
      <c r="AA2463"/>
      <c r="AB2463"/>
      <c r="AC2463"/>
      <c r="AD2463"/>
    </row>
    <row r="2464" spans="1:30" s="10" customFormat="1" ht="45" customHeight="1">
      <c r="A2464" s="5"/>
      <c r="B2464" s="5"/>
      <c r="C2464" s="18">
        <v>2461</v>
      </c>
      <c r="D2464" s="19" t="s">
        <v>66</v>
      </c>
      <c r="E2464" s="20" t="s">
        <v>383</v>
      </c>
      <c r="F2464" s="20" t="s">
        <v>383</v>
      </c>
      <c r="G2464" s="18" t="str">
        <f t="shared" si="37"/>
        <v>Do</v>
      </c>
      <c r="H2464" s="32" t="s">
        <v>2545</v>
      </c>
      <c r="I2464" s="22">
        <v>0.5</v>
      </c>
      <c r="J2464" s="11"/>
      <c r="K2464" s="22">
        <v>24.86</v>
      </c>
      <c r="L2464"/>
      <c r="M2464"/>
      <c r="N2464"/>
      <c r="O2464"/>
      <c r="P2464"/>
      <c r="Q2464"/>
      <c r="R2464"/>
      <c r="S2464"/>
      <c r="T2464"/>
      <c r="U2464"/>
      <c r="V2464"/>
      <c r="W2464"/>
      <c r="X2464"/>
      <c r="Y2464"/>
      <c r="Z2464"/>
      <c r="AA2464"/>
      <c r="AB2464"/>
      <c r="AC2464"/>
      <c r="AD2464"/>
    </row>
    <row r="2465" spans="1:30" s="10" customFormat="1" ht="30" customHeight="1">
      <c r="A2465" s="5"/>
      <c r="B2465" s="5"/>
      <c r="C2465" s="18">
        <v>2462</v>
      </c>
      <c r="D2465" s="19" t="s">
        <v>66</v>
      </c>
      <c r="E2465" s="20" t="s">
        <v>383</v>
      </c>
      <c r="F2465" s="20" t="s">
        <v>383</v>
      </c>
      <c r="G2465" s="18" t="str">
        <f t="shared" si="37"/>
        <v>Do</v>
      </c>
      <c r="H2465" s="32" t="s">
        <v>2546</v>
      </c>
      <c r="I2465" s="22">
        <v>0.6</v>
      </c>
      <c r="J2465" s="11"/>
      <c r="K2465" s="22">
        <v>5</v>
      </c>
      <c r="L2465"/>
      <c r="M2465"/>
      <c r="N2465"/>
      <c r="O2465"/>
      <c r="P2465"/>
      <c r="Q2465"/>
      <c r="R2465"/>
      <c r="S2465"/>
      <c r="T2465"/>
      <c r="U2465"/>
      <c r="V2465"/>
      <c r="W2465"/>
      <c r="X2465"/>
      <c r="Y2465"/>
      <c r="Z2465"/>
      <c r="AA2465"/>
      <c r="AB2465"/>
      <c r="AC2465"/>
      <c r="AD2465"/>
    </row>
    <row r="2466" spans="1:30" s="10" customFormat="1" ht="30" customHeight="1">
      <c r="A2466" s="5"/>
      <c r="B2466" s="5"/>
      <c r="C2466" s="18">
        <v>2463</v>
      </c>
      <c r="D2466" s="19" t="s">
        <v>66</v>
      </c>
      <c r="E2466" s="20" t="s">
        <v>383</v>
      </c>
      <c r="F2466" s="20" t="s">
        <v>383</v>
      </c>
      <c r="G2466" s="18" t="str">
        <f t="shared" si="37"/>
        <v>Do</v>
      </c>
      <c r="H2466" s="32" t="s">
        <v>2547</v>
      </c>
      <c r="I2466" s="22">
        <v>0.7</v>
      </c>
      <c r="J2466" s="11"/>
      <c r="K2466" s="22">
        <v>9.1999999999999993</v>
      </c>
      <c r="L2466"/>
      <c r="M2466"/>
      <c r="N2466"/>
      <c r="O2466"/>
      <c r="P2466"/>
      <c r="Q2466"/>
      <c r="R2466"/>
      <c r="S2466"/>
      <c r="T2466"/>
      <c r="U2466"/>
      <c r="V2466"/>
      <c r="W2466"/>
      <c r="X2466"/>
      <c r="Y2466"/>
      <c r="Z2466"/>
      <c r="AA2466"/>
      <c r="AB2466"/>
      <c r="AC2466"/>
      <c r="AD2466"/>
    </row>
    <row r="2467" spans="1:30" s="10" customFormat="1" ht="30" customHeight="1">
      <c r="A2467" s="5"/>
      <c r="B2467" s="5"/>
      <c r="C2467" s="18">
        <v>2464</v>
      </c>
      <c r="D2467" s="19" t="s">
        <v>66</v>
      </c>
      <c r="E2467" s="20" t="s">
        <v>67</v>
      </c>
      <c r="F2467" s="20" t="s">
        <v>67</v>
      </c>
      <c r="G2467" s="18" t="str">
        <f t="shared" si="37"/>
        <v>Jorhat State Rd Divn</v>
      </c>
      <c r="H2467" s="32" t="s">
        <v>2548</v>
      </c>
      <c r="I2467" s="70">
        <f>1.59-0.18</f>
        <v>1.4100000000000001</v>
      </c>
      <c r="J2467" s="11"/>
      <c r="K2467" s="70">
        <v>15</v>
      </c>
      <c r="L2467"/>
      <c r="M2467"/>
      <c r="N2467"/>
      <c r="O2467"/>
      <c r="P2467"/>
      <c r="Q2467"/>
      <c r="R2467"/>
      <c r="S2467"/>
      <c r="T2467"/>
      <c r="U2467"/>
      <c r="V2467"/>
      <c r="W2467"/>
      <c r="X2467"/>
      <c r="Y2467"/>
      <c r="Z2467"/>
      <c r="AA2467"/>
      <c r="AB2467"/>
      <c r="AC2467"/>
      <c r="AD2467"/>
    </row>
    <row r="2468" spans="1:30" s="10" customFormat="1" ht="30" customHeight="1">
      <c r="A2468" s="5"/>
      <c r="B2468" s="5"/>
      <c r="C2468" s="18">
        <v>2465</v>
      </c>
      <c r="D2468" s="19" t="s">
        <v>66</v>
      </c>
      <c r="E2468" s="20" t="s">
        <v>67</v>
      </c>
      <c r="F2468" s="20" t="s">
        <v>67</v>
      </c>
      <c r="G2468" s="18" t="str">
        <f t="shared" si="37"/>
        <v>Do</v>
      </c>
      <c r="H2468" s="32" t="s">
        <v>2549</v>
      </c>
      <c r="I2468" s="70">
        <v>1.365</v>
      </c>
      <c r="J2468" s="11"/>
      <c r="K2468" s="70">
        <v>14</v>
      </c>
      <c r="L2468"/>
      <c r="M2468"/>
      <c r="N2468"/>
      <c r="O2468"/>
      <c r="P2468"/>
      <c r="Q2468"/>
      <c r="R2468"/>
      <c r="S2468"/>
      <c r="T2468"/>
      <c r="U2468"/>
      <c r="V2468"/>
      <c r="W2468"/>
      <c r="X2468"/>
      <c r="Y2468"/>
      <c r="Z2468"/>
      <c r="AA2468"/>
      <c r="AB2468"/>
      <c r="AC2468"/>
      <c r="AD2468"/>
    </row>
    <row r="2469" spans="1:30" s="10" customFormat="1" ht="30" customHeight="1">
      <c r="A2469" s="5"/>
      <c r="B2469" s="5"/>
      <c r="C2469" s="18">
        <v>2466</v>
      </c>
      <c r="D2469" s="19" t="s">
        <v>66</v>
      </c>
      <c r="E2469" s="20" t="s">
        <v>67</v>
      </c>
      <c r="F2469" s="20" t="s">
        <v>67</v>
      </c>
      <c r="G2469" s="18" t="str">
        <f t="shared" si="37"/>
        <v>Do</v>
      </c>
      <c r="H2469" s="32" t="s">
        <v>2550</v>
      </c>
      <c r="I2469" s="70">
        <v>0.76</v>
      </c>
      <c r="J2469" s="11"/>
      <c r="K2469" s="70">
        <v>4</v>
      </c>
      <c r="L2469"/>
      <c r="M2469"/>
      <c r="N2469"/>
      <c r="O2469"/>
      <c r="P2469"/>
      <c r="Q2469"/>
      <c r="R2469"/>
      <c r="S2469"/>
      <c r="T2469"/>
      <c r="U2469"/>
      <c r="V2469"/>
      <c r="W2469"/>
      <c r="X2469"/>
      <c r="Y2469"/>
      <c r="Z2469"/>
      <c r="AA2469"/>
      <c r="AB2469"/>
      <c r="AC2469"/>
      <c r="AD2469"/>
    </row>
    <row r="2470" spans="1:30" s="10" customFormat="1" ht="30" customHeight="1">
      <c r="A2470" s="5"/>
      <c r="B2470" s="5"/>
      <c r="C2470" s="18">
        <v>2467</v>
      </c>
      <c r="D2470" s="19" t="s">
        <v>66</v>
      </c>
      <c r="E2470" s="20" t="s">
        <v>67</v>
      </c>
      <c r="F2470" s="20" t="s">
        <v>67</v>
      </c>
      <c r="G2470" s="18" t="str">
        <f t="shared" si="37"/>
        <v>Do</v>
      </c>
      <c r="H2470" s="32" t="s">
        <v>2551</v>
      </c>
      <c r="I2470" s="70">
        <v>0.5</v>
      </c>
      <c r="J2470" s="11"/>
      <c r="K2470" s="70">
        <v>19.12</v>
      </c>
      <c r="L2470"/>
      <c r="M2470"/>
      <c r="N2470"/>
      <c r="O2470"/>
      <c r="P2470"/>
      <c r="Q2470"/>
      <c r="R2470"/>
      <c r="S2470"/>
      <c r="T2470"/>
      <c r="U2470"/>
      <c r="V2470"/>
      <c r="W2470"/>
      <c r="X2470"/>
      <c r="Y2470"/>
      <c r="Z2470"/>
      <c r="AA2470"/>
      <c r="AB2470"/>
      <c r="AC2470"/>
      <c r="AD2470"/>
    </row>
    <row r="2471" spans="1:30" s="10" customFormat="1" ht="30" customHeight="1">
      <c r="A2471" s="5"/>
      <c r="B2471" s="5"/>
      <c r="C2471" s="18">
        <v>2468</v>
      </c>
      <c r="D2471" s="19" t="s">
        <v>66</v>
      </c>
      <c r="E2471" s="20" t="s">
        <v>67</v>
      </c>
      <c r="F2471" s="20" t="s">
        <v>67</v>
      </c>
      <c r="G2471" s="18" t="str">
        <f t="shared" si="37"/>
        <v>Do</v>
      </c>
      <c r="H2471" s="32" t="s">
        <v>2552</v>
      </c>
      <c r="I2471" s="70">
        <v>1.3</v>
      </c>
      <c r="J2471" s="11"/>
      <c r="K2471" s="70">
        <v>33</v>
      </c>
      <c r="L2471"/>
      <c r="M2471"/>
      <c r="N2471"/>
      <c r="O2471"/>
      <c r="P2471"/>
      <c r="Q2471"/>
      <c r="R2471"/>
      <c r="S2471"/>
      <c r="T2471"/>
      <c r="U2471"/>
      <c r="V2471"/>
      <c r="W2471"/>
      <c r="X2471"/>
      <c r="Y2471"/>
      <c r="Z2471"/>
      <c r="AA2471"/>
      <c r="AB2471"/>
      <c r="AC2471"/>
      <c r="AD2471"/>
    </row>
    <row r="2472" spans="1:30" s="10" customFormat="1" ht="30" customHeight="1">
      <c r="A2472" s="5"/>
      <c r="B2472" s="5"/>
      <c r="C2472" s="18">
        <v>2469</v>
      </c>
      <c r="D2472" s="19" t="s">
        <v>66</v>
      </c>
      <c r="E2472" s="20" t="s">
        <v>67</v>
      </c>
      <c r="F2472" s="20" t="s">
        <v>67</v>
      </c>
      <c r="G2472" s="18" t="str">
        <f t="shared" si="37"/>
        <v>Do</v>
      </c>
      <c r="H2472" s="32" t="s">
        <v>2553</v>
      </c>
      <c r="I2472" s="70">
        <v>0.17199999999999999</v>
      </c>
      <c r="J2472" s="11"/>
      <c r="K2472" s="70">
        <v>7.97</v>
      </c>
      <c r="L2472"/>
      <c r="M2472"/>
      <c r="N2472"/>
      <c r="O2472"/>
      <c r="P2472"/>
      <c r="Q2472"/>
      <c r="R2472"/>
      <c r="S2472"/>
      <c r="T2472"/>
      <c r="U2472"/>
      <c r="V2472"/>
      <c r="W2472"/>
      <c r="X2472"/>
      <c r="Y2472"/>
      <c r="Z2472"/>
      <c r="AA2472"/>
      <c r="AB2472"/>
      <c r="AC2472"/>
      <c r="AD2472"/>
    </row>
    <row r="2473" spans="1:30" s="10" customFormat="1" ht="60" customHeight="1">
      <c r="A2473" s="5"/>
      <c r="B2473" s="5"/>
      <c r="C2473" s="18">
        <v>2470</v>
      </c>
      <c r="D2473" s="19" t="s">
        <v>66</v>
      </c>
      <c r="E2473" s="20" t="s">
        <v>67</v>
      </c>
      <c r="F2473" s="20" t="s">
        <v>67</v>
      </c>
      <c r="G2473" s="18" t="str">
        <f t="shared" si="37"/>
        <v>Do</v>
      </c>
      <c r="H2473" s="32" t="s">
        <v>2554</v>
      </c>
      <c r="I2473" s="70">
        <v>0</v>
      </c>
      <c r="J2473" s="11"/>
      <c r="K2473" s="70">
        <v>8</v>
      </c>
      <c r="L2473"/>
      <c r="M2473"/>
      <c r="N2473"/>
      <c r="O2473"/>
      <c r="P2473"/>
      <c r="Q2473"/>
      <c r="R2473"/>
      <c r="S2473"/>
      <c r="T2473"/>
      <c r="U2473"/>
      <c r="V2473"/>
      <c r="W2473"/>
      <c r="X2473"/>
      <c r="Y2473"/>
      <c r="Z2473"/>
      <c r="AA2473"/>
      <c r="AB2473"/>
      <c r="AC2473"/>
      <c r="AD2473"/>
    </row>
    <row r="2474" spans="1:30" s="10" customFormat="1" ht="30" customHeight="1">
      <c r="A2474" s="5"/>
      <c r="B2474" s="5"/>
      <c r="C2474" s="18">
        <v>2471</v>
      </c>
      <c r="D2474" s="19" t="s">
        <v>66</v>
      </c>
      <c r="E2474" s="20" t="s">
        <v>67</v>
      </c>
      <c r="F2474" s="20" t="s">
        <v>67</v>
      </c>
      <c r="G2474" s="18" t="str">
        <f t="shared" si="37"/>
        <v>Do</v>
      </c>
      <c r="H2474" s="32" t="s">
        <v>2555</v>
      </c>
      <c r="I2474" s="70">
        <v>0.35</v>
      </c>
      <c r="J2474" s="11"/>
      <c r="K2474" s="70">
        <v>11</v>
      </c>
      <c r="L2474"/>
      <c r="M2474"/>
      <c r="N2474"/>
      <c r="O2474"/>
      <c r="P2474"/>
      <c r="Q2474"/>
      <c r="R2474"/>
      <c r="S2474"/>
      <c r="T2474"/>
      <c r="U2474"/>
      <c r="V2474"/>
      <c r="W2474"/>
      <c r="X2474"/>
      <c r="Y2474"/>
      <c r="Z2474"/>
      <c r="AA2474"/>
      <c r="AB2474"/>
      <c r="AC2474"/>
      <c r="AD2474"/>
    </row>
    <row r="2475" spans="1:30" s="10" customFormat="1" ht="30" customHeight="1">
      <c r="A2475" s="5"/>
      <c r="B2475" s="5"/>
      <c r="C2475" s="18">
        <v>2472</v>
      </c>
      <c r="D2475" s="19" t="s">
        <v>66</v>
      </c>
      <c r="E2475" s="20" t="s">
        <v>67</v>
      </c>
      <c r="F2475" s="20" t="s">
        <v>67</v>
      </c>
      <c r="G2475" s="18" t="str">
        <f t="shared" si="37"/>
        <v>Do</v>
      </c>
      <c r="H2475" s="32" t="s">
        <v>2556</v>
      </c>
      <c r="I2475" s="70">
        <v>0.65</v>
      </c>
      <c r="J2475" s="11"/>
      <c r="K2475" s="70">
        <v>20</v>
      </c>
      <c r="L2475"/>
      <c r="M2475"/>
      <c r="N2475"/>
      <c r="O2475"/>
      <c r="P2475"/>
      <c r="Q2475"/>
      <c r="R2475"/>
      <c r="S2475"/>
      <c r="T2475"/>
      <c r="U2475"/>
      <c r="V2475"/>
      <c r="W2475"/>
      <c r="X2475"/>
      <c r="Y2475"/>
      <c r="Z2475"/>
      <c r="AA2475"/>
      <c r="AB2475"/>
      <c r="AC2475"/>
      <c r="AD2475"/>
    </row>
    <row r="2476" spans="1:30" s="10" customFormat="1" ht="45" customHeight="1">
      <c r="A2476" s="5"/>
      <c r="B2476" s="5"/>
      <c r="C2476" s="18">
        <v>2473</v>
      </c>
      <c r="D2476" s="19" t="s">
        <v>66</v>
      </c>
      <c r="E2476" s="20" t="s">
        <v>67</v>
      </c>
      <c r="F2476" s="20" t="s">
        <v>67</v>
      </c>
      <c r="G2476" s="18" t="str">
        <f t="shared" si="37"/>
        <v>Do</v>
      </c>
      <c r="H2476" s="32" t="s">
        <v>2557</v>
      </c>
      <c r="I2476" s="70">
        <f>0.18+0.492</f>
        <v>0.67199999999999993</v>
      </c>
      <c r="J2476" s="11"/>
      <c r="K2476" s="70">
        <v>30</v>
      </c>
      <c r="L2476"/>
      <c r="M2476"/>
      <c r="N2476"/>
      <c r="O2476"/>
      <c r="P2476"/>
      <c r="Q2476"/>
      <c r="R2476"/>
      <c r="S2476"/>
      <c r="T2476"/>
      <c r="U2476"/>
      <c r="V2476"/>
      <c r="W2476"/>
      <c r="X2476"/>
      <c r="Y2476"/>
      <c r="Z2476"/>
      <c r="AA2476"/>
      <c r="AB2476"/>
      <c r="AC2476"/>
      <c r="AD2476"/>
    </row>
    <row r="2477" spans="1:30" s="10" customFormat="1" ht="30" customHeight="1">
      <c r="A2477" s="5"/>
      <c r="B2477" s="5"/>
      <c r="C2477" s="18">
        <v>2474</v>
      </c>
      <c r="D2477" s="19" t="s">
        <v>66</v>
      </c>
      <c r="E2477" s="20" t="s">
        <v>67</v>
      </c>
      <c r="F2477" s="20" t="s">
        <v>67</v>
      </c>
      <c r="G2477" s="18" t="str">
        <f t="shared" si="37"/>
        <v>Do</v>
      </c>
      <c r="H2477" s="32" t="s">
        <v>2558</v>
      </c>
      <c r="I2477" s="70">
        <v>0.99</v>
      </c>
      <c r="J2477" s="11"/>
      <c r="K2477" s="70">
        <v>10</v>
      </c>
      <c r="L2477"/>
      <c r="M2477"/>
      <c r="N2477"/>
      <c r="O2477"/>
      <c r="P2477"/>
      <c r="Q2477"/>
      <c r="R2477"/>
      <c r="S2477"/>
      <c r="T2477"/>
      <c r="U2477"/>
      <c r="V2477"/>
      <c r="W2477"/>
      <c r="X2477"/>
      <c r="Y2477"/>
      <c r="Z2477"/>
      <c r="AA2477"/>
      <c r="AB2477"/>
      <c r="AC2477"/>
      <c r="AD2477"/>
    </row>
    <row r="2478" spans="1:30" s="10" customFormat="1" ht="18.75" customHeight="1">
      <c r="A2478" s="5"/>
      <c r="B2478" s="5"/>
      <c r="C2478" s="18">
        <v>2475</v>
      </c>
      <c r="D2478" s="19" t="s">
        <v>66</v>
      </c>
      <c r="E2478" s="20" t="s">
        <v>67</v>
      </c>
      <c r="F2478" s="20" t="s">
        <v>67</v>
      </c>
      <c r="G2478" s="18" t="str">
        <f t="shared" si="37"/>
        <v>Do</v>
      </c>
      <c r="H2478" s="32" t="s">
        <v>2559</v>
      </c>
      <c r="I2478" s="70">
        <v>0.3</v>
      </c>
      <c r="J2478" s="11"/>
      <c r="K2478" s="70">
        <v>22</v>
      </c>
      <c r="L2478"/>
      <c r="M2478"/>
      <c r="N2478"/>
      <c r="O2478"/>
      <c r="P2478"/>
      <c r="Q2478"/>
      <c r="R2478"/>
      <c r="S2478"/>
      <c r="T2478"/>
      <c r="U2478"/>
      <c r="V2478"/>
      <c r="W2478"/>
      <c r="X2478"/>
      <c r="Y2478"/>
      <c r="Z2478"/>
      <c r="AA2478"/>
      <c r="AB2478"/>
      <c r="AC2478"/>
      <c r="AD2478"/>
    </row>
    <row r="2479" spans="1:30" s="10" customFormat="1" ht="60" customHeight="1">
      <c r="A2479" s="5"/>
      <c r="B2479" s="5"/>
      <c r="C2479" s="18">
        <v>2476</v>
      </c>
      <c r="D2479" s="19" t="s">
        <v>66</v>
      </c>
      <c r="E2479" s="20" t="s">
        <v>67</v>
      </c>
      <c r="F2479" s="20" t="s">
        <v>67</v>
      </c>
      <c r="G2479" s="18" t="str">
        <f t="shared" si="37"/>
        <v>Do</v>
      </c>
      <c r="H2479" s="32" t="s">
        <v>2560</v>
      </c>
      <c r="I2479" s="70">
        <v>0.153</v>
      </c>
      <c r="J2479" s="11"/>
      <c r="K2479" s="70">
        <v>27</v>
      </c>
      <c r="L2479"/>
      <c r="M2479"/>
      <c r="N2479"/>
      <c r="O2479"/>
      <c r="P2479"/>
      <c r="Q2479"/>
      <c r="R2479"/>
      <c r="S2479"/>
      <c r="T2479"/>
      <c r="U2479"/>
      <c r="V2479"/>
      <c r="W2479"/>
      <c r="X2479"/>
      <c r="Y2479"/>
      <c r="Z2479"/>
      <c r="AA2479"/>
      <c r="AB2479"/>
      <c r="AC2479"/>
      <c r="AD2479"/>
    </row>
    <row r="2480" spans="1:30" s="10" customFormat="1" ht="30" customHeight="1">
      <c r="A2480" s="5"/>
      <c r="B2480" s="5"/>
      <c r="C2480" s="18">
        <v>2477</v>
      </c>
      <c r="D2480" s="19" t="s">
        <v>66</v>
      </c>
      <c r="E2480" s="20" t="s">
        <v>67</v>
      </c>
      <c r="F2480" s="20" t="s">
        <v>67</v>
      </c>
      <c r="G2480" s="18" t="str">
        <f t="shared" si="37"/>
        <v>Do</v>
      </c>
      <c r="H2480" s="32" t="s">
        <v>2561</v>
      </c>
      <c r="I2480" s="70">
        <f>0.296-0.234</f>
        <v>6.1999999999999972E-2</v>
      </c>
      <c r="J2480" s="11"/>
      <c r="K2480" s="70">
        <v>2.5</v>
      </c>
      <c r="L2480"/>
      <c r="M2480"/>
      <c r="N2480"/>
      <c r="O2480"/>
      <c r="P2480"/>
      <c r="Q2480"/>
      <c r="R2480"/>
      <c r="S2480"/>
      <c r="T2480"/>
      <c r="U2480"/>
      <c r="V2480"/>
      <c r="W2480"/>
      <c r="X2480"/>
      <c r="Y2480"/>
      <c r="Z2480"/>
      <c r="AA2480"/>
      <c r="AB2480"/>
      <c r="AC2480"/>
      <c r="AD2480"/>
    </row>
    <row r="2481" spans="1:30" s="10" customFormat="1" ht="30" customHeight="1">
      <c r="A2481" s="5"/>
      <c r="B2481" s="5"/>
      <c r="C2481" s="18">
        <v>2478</v>
      </c>
      <c r="D2481" s="19" t="s">
        <v>66</v>
      </c>
      <c r="E2481" s="20" t="s">
        <v>67</v>
      </c>
      <c r="F2481" s="20" t="s">
        <v>67</v>
      </c>
      <c r="G2481" s="18" t="str">
        <f t="shared" si="37"/>
        <v>Do</v>
      </c>
      <c r="H2481" s="32" t="s">
        <v>2562</v>
      </c>
      <c r="I2481" s="70">
        <v>0.3</v>
      </c>
      <c r="J2481" s="11"/>
      <c r="K2481" s="70">
        <v>4.5</v>
      </c>
      <c r="L2481"/>
      <c r="M2481"/>
      <c r="N2481"/>
      <c r="O2481"/>
      <c r="P2481"/>
      <c r="Q2481"/>
      <c r="R2481"/>
      <c r="S2481"/>
      <c r="T2481"/>
      <c r="U2481"/>
      <c r="V2481"/>
      <c r="W2481"/>
      <c r="X2481"/>
      <c r="Y2481"/>
      <c r="Z2481"/>
      <c r="AA2481"/>
      <c r="AB2481"/>
      <c r="AC2481"/>
      <c r="AD2481"/>
    </row>
    <row r="2482" spans="1:30" s="10" customFormat="1" ht="30" customHeight="1">
      <c r="A2482" s="5"/>
      <c r="B2482" s="5"/>
      <c r="C2482" s="18">
        <v>2479</v>
      </c>
      <c r="D2482" s="19" t="s">
        <v>66</v>
      </c>
      <c r="E2482" s="20" t="s">
        <v>67</v>
      </c>
      <c r="F2482" s="20" t="s">
        <v>67</v>
      </c>
      <c r="G2482" s="18" t="str">
        <f t="shared" si="37"/>
        <v>Do</v>
      </c>
      <c r="H2482" s="32" t="s">
        <v>2563</v>
      </c>
      <c r="I2482" s="70">
        <v>0.3</v>
      </c>
      <c r="J2482" s="11"/>
      <c r="K2482" s="70">
        <v>4.5</v>
      </c>
      <c r="L2482"/>
      <c r="M2482"/>
      <c r="N2482"/>
      <c r="O2482"/>
      <c r="P2482"/>
      <c r="Q2482"/>
      <c r="R2482"/>
      <c r="S2482"/>
      <c r="T2482"/>
      <c r="U2482"/>
      <c r="V2482"/>
      <c r="W2482"/>
      <c r="X2482"/>
      <c r="Y2482"/>
      <c r="Z2482"/>
      <c r="AA2482"/>
      <c r="AB2482"/>
      <c r="AC2482"/>
      <c r="AD2482"/>
    </row>
    <row r="2483" spans="1:30" s="10" customFormat="1" ht="18.75" customHeight="1">
      <c r="A2483" s="5"/>
      <c r="B2483" s="5"/>
      <c r="C2483" s="18">
        <v>2480</v>
      </c>
      <c r="D2483" s="19" t="s">
        <v>66</v>
      </c>
      <c r="E2483" s="20" t="s">
        <v>67</v>
      </c>
      <c r="F2483" s="20" t="s">
        <v>67</v>
      </c>
      <c r="G2483" s="18" t="str">
        <f t="shared" si="37"/>
        <v>Do</v>
      </c>
      <c r="H2483" s="32" t="s">
        <v>2564</v>
      </c>
      <c r="I2483" s="70">
        <v>1.1399999999999999</v>
      </c>
      <c r="J2483" s="11"/>
      <c r="K2483" s="70">
        <v>25</v>
      </c>
      <c r="L2483"/>
      <c r="M2483"/>
      <c r="N2483"/>
      <c r="O2483"/>
      <c r="P2483"/>
      <c r="Q2483"/>
      <c r="R2483"/>
      <c r="S2483"/>
      <c r="T2483"/>
      <c r="U2483"/>
      <c r="V2483"/>
      <c r="W2483"/>
      <c r="X2483"/>
      <c r="Y2483"/>
      <c r="Z2483"/>
      <c r="AA2483"/>
      <c r="AB2483"/>
      <c r="AC2483"/>
      <c r="AD2483"/>
    </row>
    <row r="2484" spans="1:30" s="10" customFormat="1" ht="30" customHeight="1">
      <c r="A2484" s="5"/>
      <c r="B2484" s="5"/>
      <c r="C2484" s="18">
        <v>2481</v>
      </c>
      <c r="D2484" s="19" t="s">
        <v>66</v>
      </c>
      <c r="E2484" s="20" t="s">
        <v>67</v>
      </c>
      <c r="F2484" s="20" t="s">
        <v>67</v>
      </c>
      <c r="G2484" s="18" t="str">
        <f t="shared" si="37"/>
        <v>Do</v>
      </c>
      <c r="H2484" s="32" t="s">
        <v>2565</v>
      </c>
      <c r="I2484" s="70">
        <v>0.28999999999999998</v>
      </c>
      <c r="J2484" s="11"/>
      <c r="K2484" s="70">
        <v>5.12</v>
      </c>
      <c r="L2484"/>
      <c r="M2484"/>
      <c r="N2484"/>
      <c r="O2484"/>
      <c r="P2484"/>
      <c r="Q2484"/>
      <c r="R2484"/>
      <c r="S2484"/>
      <c r="T2484"/>
      <c r="U2484"/>
      <c r="V2484"/>
      <c r="W2484"/>
      <c r="X2484"/>
      <c r="Y2484"/>
      <c r="Z2484"/>
      <c r="AA2484"/>
      <c r="AB2484"/>
      <c r="AC2484"/>
      <c r="AD2484"/>
    </row>
    <row r="2485" spans="1:30" s="10" customFormat="1" ht="30" customHeight="1">
      <c r="A2485" s="5"/>
      <c r="B2485" s="5"/>
      <c r="C2485" s="18">
        <v>2482</v>
      </c>
      <c r="D2485" s="19" t="s">
        <v>66</v>
      </c>
      <c r="E2485" s="20" t="s">
        <v>67</v>
      </c>
      <c r="F2485" s="20" t="s">
        <v>67</v>
      </c>
      <c r="G2485" s="18" t="str">
        <f t="shared" si="37"/>
        <v>Do</v>
      </c>
      <c r="H2485" s="32" t="s">
        <v>2566</v>
      </c>
      <c r="I2485" s="22">
        <f>0.3-0.088</f>
        <v>0.21199999999999999</v>
      </c>
      <c r="J2485" s="11"/>
      <c r="K2485" s="22">
        <v>5.86</v>
      </c>
      <c r="L2485"/>
      <c r="M2485"/>
      <c r="N2485"/>
      <c r="O2485"/>
      <c r="P2485"/>
      <c r="Q2485"/>
      <c r="R2485"/>
      <c r="S2485"/>
      <c r="T2485"/>
      <c r="U2485"/>
      <c r="V2485"/>
      <c r="W2485"/>
      <c r="X2485"/>
      <c r="Y2485"/>
      <c r="Z2485"/>
      <c r="AA2485"/>
      <c r="AB2485"/>
      <c r="AC2485"/>
      <c r="AD2485"/>
    </row>
    <row r="2486" spans="1:30" s="10" customFormat="1" ht="30" customHeight="1">
      <c r="A2486" s="5"/>
      <c r="B2486" s="5"/>
      <c r="C2486" s="18">
        <v>2483</v>
      </c>
      <c r="D2486" s="19" t="s">
        <v>66</v>
      </c>
      <c r="E2486" s="20" t="s">
        <v>67</v>
      </c>
      <c r="F2486" s="20" t="s">
        <v>67</v>
      </c>
      <c r="G2486" s="18" t="str">
        <f t="shared" si="37"/>
        <v>Do</v>
      </c>
      <c r="H2486" s="32" t="s">
        <v>2567</v>
      </c>
      <c r="I2486" s="70">
        <f>6.6-0.425</f>
        <v>6.1749999999999998</v>
      </c>
      <c r="J2486" s="11"/>
      <c r="K2486" s="70">
        <v>2</v>
      </c>
      <c r="L2486"/>
      <c r="M2486"/>
      <c r="N2486"/>
      <c r="O2486"/>
      <c r="P2486"/>
      <c r="Q2486"/>
      <c r="R2486"/>
      <c r="S2486"/>
      <c r="T2486"/>
      <c r="U2486"/>
      <c r="V2486"/>
      <c r="W2486"/>
      <c r="X2486"/>
      <c r="Y2486"/>
      <c r="Z2486"/>
      <c r="AA2486"/>
      <c r="AB2486"/>
      <c r="AC2486"/>
      <c r="AD2486"/>
    </row>
    <row r="2487" spans="1:30" s="10" customFormat="1" ht="30" customHeight="1">
      <c r="A2487" s="5"/>
      <c r="B2487" s="5"/>
      <c r="C2487" s="18">
        <v>2484</v>
      </c>
      <c r="D2487" s="19" t="s">
        <v>66</v>
      </c>
      <c r="E2487" s="20" t="s">
        <v>67</v>
      </c>
      <c r="F2487" s="20" t="s">
        <v>67</v>
      </c>
      <c r="G2487" s="18" t="str">
        <f t="shared" si="37"/>
        <v>Do</v>
      </c>
      <c r="H2487" s="32" t="s">
        <v>2568</v>
      </c>
      <c r="I2487" s="70">
        <v>0.26</v>
      </c>
      <c r="J2487" s="11"/>
      <c r="K2487" s="70">
        <v>16.21</v>
      </c>
      <c r="L2487"/>
      <c r="M2487"/>
      <c r="N2487"/>
      <c r="O2487"/>
      <c r="P2487"/>
      <c r="Q2487"/>
      <c r="R2487"/>
      <c r="S2487"/>
      <c r="T2487"/>
      <c r="U2487"/>
      <c r="V2487"/>
      <c r="W2487"/>
      <c r="X2487"/>
      <c r="Y2487"/>
      <c r="Z2487"/>
      <c r="AA2487"/>
      <c r="AB2487"/>
      <c r="AC2487"/>
      <c r="AD2487"/>
    </row>
    <row r="2488" spans="1:30" s="10" customFormat="1" ht="45" customHeight="1">
      <c r="A2488" s="5"/>
      <c r="B2488" s="5"/>
      <c r="C2488" s="18">
        <v>2485</v>
      </c>
      <c r="D2488" s="19" t="s">
        <v>66</v>
      </c>
      <c r="E2488" s="20" t="s">
        <v>67</v>
      </c>
      <c r="F2488" s="20" t="s">
        <v>67</v>
      </c>
      <c r="G2488" s="18" t="str">
        <f t="shared" si="37"/>
        <v>Do</v>
      </c>
      <c r="H2488" s="32" t="s">
        <v>2569</v>
      </c>
      <c r="I2488" s="70">
        <v>2.6</v>
      </c>
      <c r="J2488" s="11"/>
      <c r="K2488" s="70">
        <v>34.32</v>
      </c>
      <c r="L2488"/>
      <c r="M2488"/>
      <c r="N2488"/>
      <c r="O2488"/>
      <c r="P2488"/>
      <c r="Q2488"/>
      <c r="R2488"/>
      <c r="S2488"/>
      <c r="T2488"/>
      <c r="U2488"/>
      <c r="V2488"/>
      <c r="W2488"/>
      <c r="X2488"/>
      <c r="Y2488"/>
      <c r="Z2488"/>
      <c r="AA2488"/>
      <c r="AB2488"/>
      <c r="AC2488"/>
      <c r="AD2488"/>
    </row>
    <row r="2489" spans="1:30" s="10" customFormat="1" ht="30" customHeight="1">
      <c r="A2489" s="5"/>
      <c r="B2489" s="5"/>
      <c r="C2489" s="18">
        <v>2486</v>
      </c>
      <c r="D2489" s="19" t="s">
        <v>66</v>
      </c>
      <c r="E2489" s="20" t="s">
        <v>67</v>
      </c>
      <c r="F2489" s="20" t="s">
        <v>67</v>
      </c>
      <c r="G2489" s="18" t="str">
        <f t="shared" si="37"/>
        <v>Do</v>
      </c>
      <c r="H2489" s="32" t="s">
        <v>2570</v>
      </c>
      <c r="I2489" s="70">
        <v>0.95</v>
      </c>
      <c r="J2489" s="11"/>
      <c r="K2489" s="70">
        <v>8.68</v>
      </c>
      <c r="L2489"/>
      <c r="M2489"/>
      <c r="N2489"/>
      <c r="O2489"/>
      <c r="P2489"/>
      <c r="Q2489"/>
      <c r="R2489"/>
      <c r="S2489"/>
      <c r="T2489"/>
      <c r="U2489"/>
      <c r="V2489"/>
      <c r="W2489"/>
      <c r="X2489"/>
      <c r="Y2489"/>
      <c r="Z2489"/>
      <c r="AA2489"/>
      <c r="AB2489"/>
      <c r="AC2489"/>
      <c r="AD2489"/>
    </row>
    <row r="2490" spans="1:30" s="10" customFormat="1" ht="60" customHeight="1">
      <c r="A2490" s="5"/>
      <c r="B2490" s="5"/>
      <c r="C2490" s="18">
        <v>2487</v>
      </c>
      <c r="D2490" s="19" t="s">
        <v>66</v>
      </c>
      <c r="E2490" s="20" t="s">
        <v>67</v>
      </c>
      <c r="F2490" s="20" t="s">
        <v>67</v>
      </c>
      <c r="G2490" s="18" t="str">
        <f t="shared" si="37"/>
        <v>Do</v>
      </c>
      <c r="H2490" s="32" t="s">
        <v>2571</v>
      </c>
      <c r="I2490" s="70">
        <v>0.4</v>
      </c>
      <c r="J2490" s="11"/>
      <c r="K2490" s="70">
        <v>29</v>
      </c>
      <c r="L2490"/>
      <c r="M2490"/>
      <c r="N2490"/>
      <c r="O2490"/>
      <c r="P2490"/>
      <c r="Q2490"/>
      <c r="R2490"/>
      <c r="S2490"/>
      <c r="T2490"/>
      <c r="U2490"/>
      <c r="V2490"/>
      <c r="W2490"/>
      <c r="X2490"/>
      <c r="Y2490"/>
      <c r="Z2490"/>
      <c r="AA2490"/>
      <c r="AB2490"/>
      <c r="AC2490"/>
      <c r="AD2490"/>
    </row>
    <row r="2491" spans="1:30" s="10" customFormat="1" ht="30" customHeight="1">
      <c r="A2491" s="5"/>
      <c r="B2491" s="5"/>
      <c r="C2491" s="18">
        <v>2488</v>
      </c>
      <c r="D2491" s="19" t="s">
        <v>66</v>
      </c>
      <c r="E2491" s="20" t="s">
        <v>383</v>
      </c>
      <c r="F2491" s="20" t="s">
        <v>383</v>
      </c>
      <c r="G2491" s="18" t="str">
        <f t="shared" si="37"/>
        <v>Jorhat Rural Rd Divn</v>
      </c>
      <c r="H2491" s="32" t="s">
        <v>2572</v>
      </c>
      <c r="I2491" s="22">
        <v>1.05</v>
      </c>
      <c r="J2491" s="11"/>
      <c r="K2491" s="22">
        <v>65</v>
      </c>
      <c r="L2491"/>
      <c r="M2491"/>
      <c r="N2491"/>
      <c r="O2491"/>
      <c r="P2491"/>
      <c r="Q2491"/>
      <c r="R2491"/>
      <c r="S2491"/>
      <c r="T2491"/>
      <c r="U2491"/>
      <c r="V2491"/>
      <c r="W2491"/>
      <c r="X2491"/>
      <c r="Y2491"/>
      <c r="Z2491"/>
      <c r="AA2491"/>
      <c r="AB2491"/>
      <c r="AC2491"/>
      <c r="AD2491"/>
    </row>
    <row r="2492" spans="1:30" s="10" customFormat="1" ht="30" customHeight="1">
      <c r="A2492" s="5"/>
      <c r="B2492" s="5"/>
      <c r="C2492" s="18">
        <v>2489</v>
      </c>
      <c r="D2492" s="19" t="s">
        <v>66</v>
      </c>
      <c r="E2492" s="20" t="s">
        <v>383</v>
      </c>
      <c r="F2492" s="20" t="s">
        <v>383</v>
      </c>
      <c r="G2492" s="18" t="str">
        <f t="shared" si="37"/>
        <v>Do</v>
      </c>
      <c r="H2492" s="32" t="s">
        <v>2573</v>
      </c>
      <c r="I2492" s="22">
        <v>0.4</v>
      </c>
      <c r="J2492" s="11"/>
      <c r="K2492" s="22">
        <v>20</v>
      </c>
      <c r="L2492"/>
      <c r="M2492"/>
      <c r="N2492"/>
      <c r="O2492"/>
      <c r="P2492"/>
      <c r="Q2492"/>
      <c r="R2492"/>
      <c r="S2492"/>
      <c r="T2492"/>
      <c r="U2492"/>
      <c r="V2492"/>
      <c r="W2492"/>
      <c r="X2492"/>
      <c r="Y2492"/>
      <c r="Z2492"/>
      <c r="AA2492"/>
      <c r="AB2492"/>
      <c r="AC2492"/>
      <c r="AD2492"/>
    </row>
    <row r="2493" spans="1:30" s="10" customFormat="1" ht="30" customHeight="1">
      <c r="A2493" s="5"/>
      <c r="B2493" s="5"/>
      <c r="C2493" s="18">
        <v>2490</v>
      </c>
      <c r="D2493" s="19" t="s">
        <v>66</v>
      </c>
      <c r="E2493" s="20" t="s">
        <v>383</v>
      </c>
      <c r="F2493" s="20" t="s">
        <v>383</v>
      </c>
      <c r="G2493" s="18" t="str">
        <f t="shared" si="37"/>
        <v>Do</v>
      </c>
      <c r="H2493" s="32" t="s">
        <v>2574</v>
      </c>
      <c r="I2493" s="22">
        <v>0.74</v>
      </c>
      <c r="J2493" s="11"/>
      <c r="K2493" s="22">
        <v>43</v>
      </c>
      <c r="L2493"/>
      <c r="M2493"/>
      <c r="N2493"/>
      <c r="O2493"/>
      <c r="P2493"/>
      <c r="Q2493"/>
      <c r="R2493"/>
      <c r="S2493"/>
      <c r="T2493"/>
      <c r="U2493"/>
      <c r="V2493"/>
      <c r="W2493"/>
      <c r="X2493"/>
      <c r="Y2493"/>
      <c r="Z2493"/>
      <c r="AA2493"/>
      <c r="AB2493"/>
      <c r="AC2493"/>
      <c r="AD2493"/>
    </row>
    <row r="2494" spans="1:30" s="10" customFormat="1" ht="30" customHeight="1">
      <c r="A2494" s="5"/>
      <c r="B2494" s="5"/>
      <c r="C2494" s="18">
        <v>2491</v>
      </c>
      <c r="D2494" s="19" t="s">
        <v>66</v>
      </c>
      <c r="E2494" s="20" t="s">
        <v>383</v>
      </c>
      <c r="F2494" s="20" t="s">
        <v>383</v>
      </c>
      <c r="G2494" s="18" t="str">
        <f t="shared" si="37"/>
        <v>Do</v>
      </c>
      <c r="H2494" s="32" t="s">
        <v>2575</v>
      </c>
      <c r="I2494" s="22">
        <v>0.36</v>
      </c>
      <c r="J2494" s="11"/>
      <c r="K2494" s="22">
        <v>17.899999999999999</v>
      </c>
      <c r="L2494"/>
      <c r="M2494"/>
      <c r="N2494"/>
      <c r="O2494"/>
      <c r="P2494"/>
      <c r="Q2494"/>
      <c r="R2494"/>
      <c r="S2494"/>
      <c r="T2494"/>
      <c r="U2494"/>
      <c r="V2494"/>
      <c r="W2494"/>
      <c r="X2494"/>
      <c r="Y2494"/>
      <c r="Z2494"/>
      <c r="AA2494"/>
      <c r="AB2494"/>
      <c r="AC2494"/>
      <c r="AD2494"/>
    </row>
    <row r="2495" spans="1:30" s="10" customFormat="1" ht="30" customHeight="1">
      <c r="A2495" s="5"/>
      <c r="B2495" s="5"/>
      <c r="C2495" s="18">
        <v>2492</v>
      </c>
      <c r="D2495" s="19" t="s">
        <v>66</v>
      </c>
      <c r="E2495" s="20" t="s">
        <v>383</v>
      </c>
      <c r="F2495" s="20" t="s">
        <v>383</v>
      </c>
      <c r="G2495" s="18" t="str">
        <f t="shared" si="37"/>
        <v>Do</v>
      </c>
      <c r="H2495" s="32" t="s">
        <v>2576</v>
      </c>
      <c r="I2495" s="22">
        <v>0.62</v>
      </c>
      <c r="J2495" s="11"/>
      <c r="K2495" s="22">
        <v>48</v>
      </c>
      <c r="L2495"/>
      <c r="M2495"/>
      <c r="N2495"/>
      <c r="O2495"/>
      <c r="P2495"/>
      <c r="Q2495"/>
      <c r="R2495"/>
      <c r="S2495"/>
      <c r="T2495"/>
      <c r="U2495"/>
      <c r="V2495"/>
      <c r="W2495"/>
      <c r="X2495"/>
      <c r="Y2495"/>
      <c r="Z2495"/>
      <c r="AA2495"/>
      <c r="AB2495"/>
      <c r="AC2495"/>
      <c r="AD2495"/>
    </row>
    <row r="2496" spans="1:30" s="10" customFormat="1" ht="30" customHeight="1">
      <c r="A2496" s="5"/>
      <c r="B2496" s="5"/>
      <c r="C2496" s="18">
        <v>2493</v>
      </c>
      <c r="D2496" s="19" t="s">
        <v>66</v>
      </c>
      <c r="E2496" s="20" t="s">
        <v>383</v>
      </c>
      <c r="F2496" s="20" t="s">
        <v>383</v>
      </c>
      <c r="G2496" s="18" t="str">
        <f t="shared" si="37"/>
        <v>Do</v>
      </c>
      <c r="H2496" s="32" t="s">
        <v>2577</v>
      </c>
      <c r="I2496" s="22">
        <v>0.14000000000000001</v>
      </c>
      <c r="J2496" s="11"/>
      <c r="K2496" s="22">
        <v>12</v>
      </c>
      <c r="L2496"/>
      <c r="M2496"/>
      <c r="N2496"/>
      <c r="O2496"/>
      <c r="P2496"/>
      <c r="Q2496"/>
      <c r="R2496"/>
      <c r="S2496"/>
      <c r="T2496"/>
      <c r="U2496"/>
      <c r="V2496"/>
      <c r="W2496"/>
      <c r="X2496"/>
      <c r="Y2496"/>
      <c r="Z2496"/>
      <c r="AA2496"/>
      <c r="AB2496"/>
      <c r="AC2496"/>
      <c r="AD2496"/>
    </row>
    <row r="2497" spans="1:30" s="10" customFormat="1" ht="45" customHeight="1">
      <c r="A2497" s="5"/>
      <c r="B2497" s="5"/>
      <c r="C2497" s="18">
        <v>2494</v>
      </c>
      <c r="D2497" s="19" t="s">
        <v>66</v>
      </c>
      <c r="E2497" s="20" t="s">
        <v>383</v>
      </c>
      <c r="F2497" s="20" t="s">
        <v>383</v>
      </c>
      <c r="G2497" s="18" t="str">
        <f t="shared" si="37"/>
        <v>Do</v>
      </c>
      <c r="H2497" s="32" t="s">
        <v>2578</v>
      </c>
      <c r="I2497" s="22">
        <v>0.6</v>
      </c>
      <c r="J2497" s="11"/>
      <c r="K2497" s="22">
        <v>30</v>
      </c>
      <c r="L2497"/>
      <c r="M2497"/>
      <c r="N2497"/>
      <c r="O2497"/>
      <c r="P2497"/>
      <c r="Q2497"/>
      <c r="R2497"/>
      <c r="S2497"/>
      <c r="T2497"/>
      <c r="U2497"/>
      <c r="V2497"/>
      <c r="W2497"/>
      <c r="X2497"/>
      <c r="Y2497"/>
      <c r="Z2497"/>
      <c r="AA2497"/>
      <c r="AB2497"/>
      <c r="AC2497"/>
      <c r="AD2497"/>
    </row>
    <row r="2498" spans="1:30" s="10" customFormat="1" ht="30" customHeight="1">
      <c r="A2498" s="5"/>
      <c r="B2498" s="5"/>
      <c r="C2498" s="18">
        <v>2495</v>
      </c>
      <c r="D2498" s="19" t="s">
        <v>66</v>
      </c>
      <c r="E2498" s="20" t="s">
        <v>383</v>
      </c>
      <c r="F2498" s="20" t="s">
        <v>383</v>
      </c>
      <c r="G2498" s="18" t="str">
        <f t="shared" si="37"/>
        <v>Do</v>
      </c>
      <c r="H2498" s="32" t="s">
        <v>2579</v>
      </c>
      <c r="I2498" s="22">
        <v>0.6</v>
      </c>
      <c r="J2498" s="11"/>
      <c r="K2498" s="22">
        <v>35</v>
      </c>
      <c r="L2498"/>
      <c r="M2498"/>
      <c r="N2498"/>
      <c r="O2498"/>
      <c r="P2498"/>
      <c r="Q2498"/>
      <c r="R2498"/>
      <c r="S2498"/>
      <c r="T2498"/>
      <c r="U2498"/>
      <c r="V2498"/>
      <c r="W2498"/>
      <c r="X2498"/>
      <c r="Y2498"/>
      <c r="Z2498"/>
      <c r="AA2498"/>
      <c r="AB2498"/>
      <c r="AC2498"/>
      <c r="AD2498"/>
    </row>
    <row r="2499" spans="1:30" s="10" customFormat="1" ht="30" customHeight="1">
      <c r="A2499" s="5"/>
      <c r="B2499" s="5"/>
      <c r="C2499" s="18">
        <v>2496</v>
      </c>
      <c r="D2499" s="19" t="s">
        <v>66</v>
      </c>
      <c r="E2499" s="20" t="s">
        <v>383</v>
      </c>
      <c r="F2499" s="20" t="s">
        <v>383</v>
      </c>
      <c r="G2499" s="18" t="str">
        <f t="shared" si="37"/>
        <v>Do</v>
      </c>
      <c r="H2499" s="32" t="s">
        <v>2580</v>
      </c>
      <c r="I2499" s="22">
        <v>0.56999999999999995</v>
      </c>
      <c r="J2499" s="11"/>
      <c r="K2499" s="22">
        <v>32</v>
      </c>
      <c r="L2499"/>
      <c r="M2499"/>
      <c r="N2499"/>
      <c r="O2499"/>
      <c r="P2499"/>
      <c r="Q2499"/>
      <c r="R2499"/>
      <c r="S2499"/>
      <c r="T2499"/>
      <c r="U2499"/>
      <c r="V2499"/>
      <c r="W2499"/>
      <c r="X2499"/>
      <c r="Y2499"/>
      <c r="Z2499"/>
      <c r="AA2499"/>
      <c r="AB2499"/>
      <c r="AC2499"/>
      <c r="AD2499"/>
    </row>
    <row r="2500" spans="1:30" s="10" customFormat="1" ht="30" customHeight="1">
      <c r="A2500" s="5"/>
      <c r="B2500" s="5"/>
      <c r="C2500" s="18">
        <v>2497</v>
      </c>
      <c r="D2500" s="19" t="s">
        <v>66</v>
      </c>
      <c r="E2500" s="20" t="s">
        <v>383</v>
      </c>
      <c r="F2500" s="20" t="s">
        <v>383</v>
      </c>
      <c r="G2500" s="18" t="str">
        <f t="shared" si="37"/>
        <v>Do</v>
      </c>
      <c r="H2500" s="32" t="s">
        <v>2581</v>
      </c>
      <c r="I2500" s="22">
        <v>0.26</v>
      </c>
      <c r="J2500" s="11"/>
      <c r="K2500" s="22">
        <v>15</v>
      </c>
      <c r="L2500"/>
      <c r="M2500"/>
      <c r="N2500"/>
      <c r="O2500"/>
      <c r="P2500"/>
      <c r="Q2500"/>
      <c r="R2500"/>
      <c r="S2500"/>
      <c r="T2500"/>
      <c r="U2500"/>
      <c r="V2500"/>
      <c r="W2500"/>
      <c r="X2500"/>
      <c r="Y2500"/>
      <c r="Z2500"/>
      <c r="AA2500"/>
      <c r="AB2500"/>
      <c r="AC2500"/>
      <c r="AD2500"/>
    </row>
    <row r="2501" spans="1:30" s="10" customFormat="1" ht="45" customHeight="1">
      <c r="A2501" s="5"/>
      <c r="B2501" s="5"/>
      <c r="C2501" s="18">
        <v>2498</v>
      </c>
      <c r="D2501" s="19" t="s">
        <v>66</v>
      </c>
      <c r="E2501" s="20" t="s">
        <v>67</v>
      </c>
      <c r="F2501" s="20" t="s">
        <v>67</v>
      </c>
      <c r="G2501" s="18" t="str">
        <f t="shared" si="37"/>
        <v>Jorhat State Rd Divn</v>
      </c>
      <c r="H2501" s="32" t="s">
        <v>2582</v>
      </c>
      <c r="I2501" s="70">
        <v>0.10199999999999999</v>
      </c>
      <c r="J2501" s="11"/>
      <c r="K2501" s="70">
        <v>20</v>
      </c>
      <c r="L2501"/>
      <c r="M2501"/>
      <c r="N2501"/>
      <c r="O2501"/>
      <c r="P2501"/>
      <c r="Q2501"/>
      <c r="R2501"/>
      <c r="S2501"/>
      <c r="T2501"/>
      <c r="U2501"/>
      <c r="V2501"/>
      <c r="W2501"/>
      <c r="X2501"/>
      <c r="Y2501"/>
      <c r="Z2501"/>
      <c r="AA2501"/>
      <c r="AB2501"/>
      <c r="AC2501"/>
      <c r="AD2501"/>
    </row>
    <row r="2502" spans="1:30" s="10" customFormat="1" ht="30" customHeight="1">
      <c r="A2502" s="5"/>
      <c r="B2502" s="5"/>
      <c r="C2502" s="18">
        <v>2499</v>
      </c>
      <c r="D2502" s="19" t="s">
        <v>66</v>
      </c>
      <c r="E2502" s="20" t="s">
        <v>67</v>
      </c>
      <c r="F2502" s="20" t="s">
        <v>67</v>
      </c>
      <c r="G2502" s="18" t="str">
        <f t="shared" si="37"/>
        <v>Do</v>
      </c>
      <c r="H2502" s="32" t="s">
        <v>2583</v>
      </c>
      <c r="I2502" s="22">
        <f>0.225-0.09</f>
        <v>0.13500000000000001</v>
      </c>
      <c r="J2502" s="11"/>
      <c r="K2502" s="22">
        <v>10</v>
      </c>
      <c r="L2502"/>
      <c r="M2502"/>
      <c r="N2502"/>
      <c r="O2502"/>
      <c r="P2502"/>
      <c r="Q2502"/>
      <c r="R2502"/>
      <c r="S2502"/>
      <c r="T2502"/>
      <c r="U2502"/>
      <c r="V2502"/>
      <c r="W2502"/>
      <c r="X2502"/>
      <c r="Y2502"/>
      <c r="Z2502"/>
      <c r="AA2502"/>
      <c r="AB2502"/>
      <c r="AC2502"/>
      <c r="AD2502"/>
    </row>
    <row r="2503" spans="1:30" s="10" customFormat="1" ht="45" customHeight="1">
      <c r="A2503" s="5"/>
      <c r="B2503" s="5"/>
      <c r="C2503" s="18">
        <v>2500</v>
      </c>
      <c r="D2503" s="19" t="s">
        <v>66</v>
      </c>
      <c r="E2503" s="20" t="s">
        <v>67</v>
      </c>
      <c r="F2503" s="20" t="s">
        <v>67</v>
      </c>
      <c r="G2503" s="18" t="str">
        <f t="shared" si="37"/>
        <v>Do</v>
      </c>
      <c r="H2503" s="32" t="s">
        <v>2584</v>
      </c>
      <c r="I2503" s="22">
        <v>0</v>
      </c>
      <c r="J2503" s="11"/>
      <c r="K2503" s="22">
        <v>56.92</v>
      </c>
      <c r="L2503"/>
      <c r="M2503"/>
      <c r="N2503"/>
      <c r="O2503"/>
      <c r="P2503"/>
      <c r="Q2503"/>
      <c r="R2503"/>
      <c r="S2503"/>
      <c r="T2503"/>
      <c r="U2503"/>
      <c r="V2503"/>
      <c r="W2503"/>
      <c r="X2503"/>
      <c r="Y2503"/>
      <c r="Z2503"/>
      <c r="AA2503"/>
      <c r="AB2503"/>
      <c r="AC2503"/>
      <c r="AD2503"/>
    </row>
    <row r="2504" spans="1:30" s="10" customFormat="1" ht="60" customHeight="1">
      <c r="A2504" s="5"/>
      <c r="B2504" s="5"/>
      <c r="C2504" s="18">
        <v>2501</v>
      </c>
      <c r="D2504" s="19" t="s">
        <v>66</v>
      </c>
      <c r="E2504" s="20" t="s">
        <v>67</v>
      </c>
      <c r="F2504" s="20" t="s">
        <v>67</v>
      </c>
      <c r="G2504" s="18" t="str">
        <f t="shared" si="37"/>
        <v>Do</v>
      </c>
      <c r="H2504" s="32" t="s">
        <v>2585</v>
      </c>
      <c r="I2504" s="22">
        <v>0</v>
      </c>
      <c r="J2504" s="11"/>
      <c r="K2504" s="22">
        <v>11.41</v>
      </c>
      <c r="L2504"/>
      <c r="M2504"/>
      <c r="N2504"/>
      <c r="O2504"/>
      <c r="P2504"/>
      <c r="Q2504"/>
      <c r="R2504"/>
      <c r="S2504"/>
      <c r="T2504"/>
      <c r="U2504"/>
      <c r="V2504"/>
      <c r="W2504"/>
      <c r="X2504"/>
      <c r="Y2504"/>
      <c r="Z2504"/>
      <c r="AA2504"/>
      <c r="AB2504"/>
      <c r="AC2504"/>
      <c r="AD2504"/>
    </row>
    <row r="2505" spans="1:30" s="10" customFormat="1" ht="30" customHeight="1">
      <c r="A2505" s="5"/>
      <c r="B2505" s="5"/>
      <c r="C2505" s="18">
        <v>2502</v>
      </c>
      <c r="D2505" s="19" t="s">
        <v>66</v>
      </c>
      <c r="E2505" s="20" t="s">
        <v>67</v>
      </c>
      <c r="F2505" s="20" t="s">
        <v>67</v>
      </c>
      <c r="G2505" s="18" t="str">
        <f t="shared" ref="G2505:G2546" si="38">IF(F2505=F2504,"Do",F2505)</f>
        <v>Do</v>
      </c>
      <c r="H2505" s="60" t="s">
        <v>2586</v>
      </c>
      <c r="I2505" s="66">
        <v>7.4</v>
      </c>
      <c r="J2505" s="11"/>
      <c r="K2505" s="66">
        <v>370</v>
      </c>
      <c r="L2505"/>
      <c r="M2505"/>
      <c r="N2505"/>
      <c r="O2505"/>
      <c r="P2505"/>
      <c r="Q2505"/>
      <c r="R2505"/>
      <c r="S2505"/>
      <c r="T2505"/>
      <c r="U2505"/>
      <c r="V2505"/>
      <c r="W2505"/>
      <c r="X2505"/>
      <c r="Y2505"/>
      <c r="Z2505"/>
      <c r="AA2505"/>
      <c r="AB2505"/>
      <c r="AC2505"/>
      <c r="AD2505"/>
    </row>
    <row r="2506" spans="1:30" s="10" customFormat="1" ht="30" customHeight="1">
      <c r="A2506" s="5"/>
      <c r="B2506" s="5"/>
      <c r="C2506" s="18">
        <v>2503</v>
      </c>
      <c r="D2506" s="19" t="s">
        <v>66</v>
      </c>
      <c r="E2506" s="20" t="s">
        <v>67</v>
      </c>
      <c r="F2506" s="20" t="s">
        <v>67</v>
      </c>
      <c r="G2506" s="18" t="str">
        <f t="shared" si="38"/>
        <v>Do</v>
      </c>
      <c r="H2506" s="32" t="s">
        <v>2587</v>
      </c>
      <c r="I2506" s="22">
        <v>1.286</v>
      </c>
      <c r="J2506" s="11"/>
      <c r="K2506" s="22">
        <v>410.4</v>
      </c>
      <c r="L2506"/>
      <c r="M2506"/>
      <c r="N2506"/>
      <c r="O2506"/>
      <c r="P2506"/>
      <c r="Q2506"/>
      <c r="R2506"/>
      <c r="S2506"/>
      <c r="T2506"/>
      <c r="U2506"/>
      <c r="V2506"/>
      <c r="W2506"/>
      <c r="X2506"/>
      <c r="Y2506"/>
      <c r="Z2506"/>
      <c r="AA2506"/>
      <c r="AB2506"/>
      <c r="AC2506"/>
      <c r="AD2506"/>
    </row>
    <row r="2507" spans="1:30" s="10" customFormat="1" ht="30" customHeight="1">
      <c r="A2507" s="5"/>
      <c r="B2507" s="5"/>
      <c r="C2507" s="18">
        <v>2504</v>
      </c>
      <c r="D2507" s="19" t="s">
        <v>66</v>
      </c>
      <c r="E2507" s="20" t="s">
        <v>67</v>
      </c>
      <c r="F2507" s="20" t="s">
        <v>67</v>
      </c>
      <c r="G2507" s="18" t="str">
        <f t="shared" si="38"/>
        <v>Do</v>
      </c>
      <c r="H2507" s="32" t="s">
        <v>2588</v>
      </c>
      <c r="I2507" s="22">
        <v>0.23</v>
      </c>
      <c r="J2507" s="11"/>
      <c r="K2507" s="22">
        <v>28.334</v>
      </c>
      <c r="L2507"/>
      <c r="M2507"/>
      <c r="N2507"/>
      <c r="O2507"/>
      <c r="P2507"/>
      <c r="Q2507"/>
      <c r="R2507"/>
      <c r="S2507"/>
      <c r="T2507"/>
      <c r="U2507"/>
      <c r="V2507"/>
      <c r="W2507"/>
      <c r="X2507"/>
      <c r="Y2507"/>
      <c r="Z2507"/>
      <c r="AA2507"/>
      <c r="AB2507"/>
      <c r="AC2507"/>
      <c r="AD2507"/>
    </row>
    <row r="2508" spans="1:30" s="10" customFormat="1" ht="30" customHeight="1">
      <c r="A2508" s="5"/>
      <c r="B2508" s="5"/>
      <c r="C2508" s="18">
        <v>2505</v>
      </c>
      <c r="D2508" s="19" t="s">
        <v>66</v>
      </c>
      <c r="E2508" s="20" t="s">
        <v>67</v>
      </c>
      <c r="F2508" s="20" t="s">
        <v>67</v>
      </c>
      <c r="G2508" s="18" t="str">
        <f t="shared" si="38"/>
        <v>Do</v>
      </c>
      <c r="H2508" s="32" t="s">
        <v>2589</v>
      </c>
      <c r="I2508" s="22">
        <v>0.7</v>
      </c>
      <c r="J2508" s="11"/>
      <c r="K2508" s="22">
        <v>33.049999999999997</v>
      </c>
      <c r="L2508"/>
      <c r="M2508"/>
      <c r="N2508"/>
      <c r="O2508"/>
      <c r="P2508"/>
      <c r="Q2508"/>
      <c r="R2508"/>
      <c r="S2508"/>
      <c r="T2508"/>
      <c r="U2508"/>
      <c r="V2508"/>
      <c r="W2508"/>
      <c r="X2508"/>
      <c r="Y2508"/>
      <c r="Z2508"/>
      <c r="AA2508"/>
      <c r="AB2508"/>
      <c r="AC2508"/>
      <c r="AD2508"/>
    </row>
    <row r="2509" spans="1:30" s="10" customFormat="1" ht="18.75" customHeight="1">
      <c r="A2509" s="5"/>
      <c r="B2509" s="5"/>
      <c r="C2509" s="18">
        <v>2506</v>
      </c>
      <c r="D2509" s="19" t="s">
        <v>66</v>
      </c>
      <c r="E2509" s="20" t="s">
        <v>67</v>
      </c>
      <c r="F2509" s="20" t="s">
        <v>67</v>
      </c>
      <c r="G2509" s="18" t="str">
        <f t="shared" si="38"/>
        <v>Do</v>
      </c>
      <c r="H2509" s="32" t="s">
        <v>2590</v>
      </c>
      <c r="I2509" s="22">
        <v>0.24</v>
      </c>
      <c r="J2509" s="11"/>
      <c r="K2509" s="22">
        <v>11.71</v>
      </c>
      <c r="L2509"/>
      <c r="M2509"/>
      <c r="N2509"/>
      <c r="O2509"/>
      <c r="P2509"/>
      <c r="Q2509"/>
      <c r="R2509"/>
      <c r="S2509"/>
      <c r="T2509"/>
      <c r="U2509"/>
      <c r="V2509"/>
      <c r="W2509"/>
      <c r="X2509"/>
      <c r="Y2509"/>
      <c r="Z2509"/>
      <c r="AA2509"/>
      <c r="AB2509"/>
      <c r="AC2509"/>
      <c r="AD2509"/>
    </row>
    <row r="2510" spans="1:30" s="10" customFormat="1" ht="30" customHeight="1">
      <c r="A2510" s="5"/>
      <c r="B2510" s="5"/>
      <c r="C2510" s="18">
        <v>2507</v>
      </c>
      <c r="D2510" s="19" t="s">
        <v>66</v>
      </c>
      <c r="E2510" s="20" t="s">
        <v>383</v>
      </c>
      <c r="F2510" s="20" t="s">
        <v>383</v>
      </c>
      <c r="G2510" s="18" t="str">
        <f t="shared" si="38"/>
        <v>Jorhat Rural Rd Divn</v>
      </c>
      <c r="H2510" s="60" t="s">
        <v>2591</v>
      </c>
      <c r="I2510" s="61">
        <v>1.2</v>
      </c>
      <c r="J2510" s="11"/>
      <c r="K2510" s="61">
        <v>15.53</v>
      </c>
      <c r="L2510"/>
      <c r="M2510"/>
      <c r="N2510"/>
      <c r="O2510"/>
      <c r="P2510"/>
      <c r="Q2510"/>
      <c r="R2510"/>
      <c r="S2510"/>
      <c r="T2510"/>
      <c r="U2510"/>
      <c r="V2510"/>
      <c r="W2510"/>
      <c r="X2510"/>
      <c r="Y2510"/>
      <c r="Z2510"/>
      <c r="AA2510"/>
      <c r="AB2510"/>
      <c r="AC2510"/>
      <c r="AD2510"/>
    </row>
    <row r="2511" spans="1:30" s="10" customFormat="1" ht="30" customHeight="1">
      <c r="A2511" s="5"/>
      <c r="B2511" s="5"/>
      <c r="C2511" s="18">
        <v>2508</v>
      </c>
      <c r="D2511" s="19" t="s">
        <v>66</v>
      </c>
      <c r="E2511" s="20" t="s">
        <v>383</v>
      </c>
      <c r="F2511" s="20" t="s">
        <v>383</v>
      </c>
      <c r="G2511" s="18" t="str">
        <f t="shared" si="38"/>
        <v>Do</v>
      </c>
      <c r="H2511" s="60" t="s">
        <v>2592</v>
      </c>
      <c r="I2511" s="61">
        <v>0.9</v>
      </c>
      <c r="J2511" s="11"/>
      <c r="K2511" s="61">
        <v>7.11</v>
      </c>
      <c r="L2511"/>
      <c r="M2511"/>
      <c r="N2511"/>
      <c r="O2511"/>
      <c r="P2511"/>
      <c r="Q2511"/>
      <c r="R2511"/>
      <c r="S2511"/>
      <c r="T2511"/>
      <c r="U2511"/>
      <c r="V2511"/>
      <c r="W2511"/>
      <c r="X2511"/>
      <c r="Y2511"/>
      <c r="Z2511"/>
      <c r="AA2511"/>
      <c r="AB2511"/>
      <c r="AC2511"/>
      <c r="AD2511"/>
    </row>
    <row r="2512" spans="1:30" s="10" customFormat="1" ht="30" customHeight="1">
      <c r="A2512" s="5"/>
      <c r="B2512" s="5"/>
      <c r="C2512" s="18">
        <v>2509</v>
      </c>
      <c r="D2512" s="19" t="s">
        <v>66</v>
      </c>
      <c r="E2512" s="20" t="s">
        <v>383</v>
      </c>
      <c r="F2512" s="20" t="s">
        <v>383</v>
      </c>
      <c r="G2512" s="18" t="str">
        <f t="shared" si="38"/>
        <v>Do</v>
      </c>
      <c r="H2512" s="60" t="s">
        <v>2593</v>
      </c>
      <c r="I2512" s="61">
        <v>1</v>
      </c>
      <c r="J2512" s="11"/>
      <c r="K2512" s="61">
        <v>11.28</v>
      </c>
      <c r="L2512"/>
      <c r="M2512"/>
      <c r="N2512"/>
      <c r="O2512"/>
      <c r="P2512"/>
      <c r="Q2512"/>
      <c r="R2512"/>
      <c r="S2512"/>
      <c r="T2512"/>
      <c r="U2512"/>
      <c r="V2512"/>
      <c r="W2512"/>
      <c r="X2512"/>
      <c r="Y2512"/>
      <c r="Z2512"/>
      <c r="AA2512"/>
      <c r="AB2512"/>
      <c r="AC2512"/>
      <c r="AD2512"/>
    </row>
    <row r="2513" spans="1:30" s="10" customFormat="1" ht="30" customHeight="1">
      <c r="A2513" s="5"/>
      <c r="B2513" s="5"/>
      <c r="C2513" s="18">
        <v>2510</v>
      </c>
      <c r="D2513" s="19" t="s">
        <v>66</v>
      </c>
      <c r="E2513" s="20" t="s">
        <v>383</v>
      </c>
      <c r="F2513" s="20" t="s">
        <v>383</v>
      </c>
      <c r="G2513" s="18" t="str">
        <f t="shared" si="38"/>
        <v>Do</v>
      </c>
      <c r="H2513" s="60" t="s">
        <v>2594</v>
      </c>
      <c r="I2513" s="61">
        <v>1.58</v>
      </c>
      <c r="J2513" s="11"/>
      <c r="K2513" s="61">
        <v>16.079999999999998</v>
      </c>
      <c r="L2513"/>
      <c r="M2513"/>
      <c r="N2513"/>
      <c r="O2513"/>
      <c r="P2513"/>
      <c r="Q2513"/>
      <c r="R2513"/>
      <c r="S2513"/>
      <c r="T2513"/>
      <c r="U2513"/>
      <c r="V2513"/>
      <c r="W2513"/>
      <c r="X2513"/>
      <c r="Y2513"/>
      <c r="Z2513"/>
      <c r="AA2513"/>
      <c r="AB2513"/>
      <c r="AC2513"/>
      <c r="AD2513"/>
    </row>
    <row r="2514" spans="1:30" s="10" customFormat="1" ht="45" customHeight="1">
      <c r="A2514" s="5"/>
      <c r="B2514" s="5"/>
      <c r="C2514" s="18">
        <v>2511</v>
      </c>
      <c r="D2514" s="19" t="s">
        <v>66</v>
      </c>
      <c r="E2514" s="20" t="s">
        <v>383</v>
      </c>
      <c r="F2514" s="20" t="s">
        <v>383</v>
      </c>
      <c r="G2514" s="18" t="str">
        <f t="shared" si="38"/>
        <v>Do</v>
      </c>
      <c r="H2514" s="60" t="s">
        <v>2595</v>
      </c>
      <c r="I2514" s="61">
        <v>3</v>
      </c>
      <c r="J2514" s="11"/>
      <c r="K2514" s="61">
        <v>20</v>
      </c>
      <c r="L2514"/>
      <c r="M2514"/>
      <c r="N2514"/>
      <c r="O2514"/>
      <c r="P2514"/>
      <c r="Q2514"/>
      <c r="R2514"/>
      <c r="S2514"/>
      <c r="T2514"/>
      <c r="U2514"/>
      <c r="V2514"/>
      <c r="W2514"/>
      <c r="X2514"/>
      <c r="Y2514"/>
      <c r="Z2514"/>
      <c r="AA2514"/>
      <c r="AB2514"/>
      <c r="AC2514"/>
      <c r="AD2514"/>
    </row>
    <row r="2515" spans="1:30" s="10" customFormat="1" ht="30" customHeight="1">
      <c r="A2515" s="5"/>
      <c r="B2515" s="5"/>
      <c r="C2515" s="18">
        <v>2512</v>
      </c>
      <c r="D2515" s="19" t="s">
        <v>66</v>
      </c>
      <c r="E2515" s="20" t="s">
        <v>67</v>
      </c>
      <c r="F2515" s="20" t="s">
        <v>67</v>
      </c>
      <c r="G2515" s="18" t="str">
        <f t="shared" si="38"/>
        <v>Jorhat State Rd Divn</v>
      </c>
      <c r="H2515" s="60" t="s">
        <v>2596</v>
      </c>
      <c r="I2515" s="66">
        <v>0.24</v>
      </c>
      <c r="J2515" s="11"/>
      <c r="K2515" s="66">
        <v>1.67</v>
      </c>
      <c r="L2515"/>
      <c r="M2515"/>
      <c r="N2515"/>
      <c r="O2515"/>
      <c r="P2515"/>
      <c r="Q2515"/>
      <c r="R2515"/>
      <c r="S2515"/>
      <c r="T2515"/>
      <c r="U2515"/>
      <c r="V2515"/>
      <c r="W2515"/>
      <c r="X2515"/>
      <c r="Y2515"/>
      <c r="Z2515"/>
      <c r="AA2515"/>
      <c r="AB2515"/>
      <c r="AC2515"/>
      <c r="AD2515"/>
    </row>
    <row r="2516" spans="1:30" s="10" customFormat="1" ht="30" customHeight="1">
      <c r="A2516" s="5"/>
      <c r="B2516" s="5"/>
      <c r="C2516" s="18">
        <v>2513</v>
      </c>
      <c r="D2516" s="19" t="s">
        <v>66</v>
      </c>
      <c r="E2516" s="20" t="s">
        <v>67</v>
      </c>
      <c r="F2516" s="20" t="s">
        <v>67</v>
      </c>
      <c r="G2516" s="18" t="str">
        <f t="shared" si="38"/>
        <v>Do</v>
      </c>
      <c r="H2516" s="60" t="s">
        <v>2597</v>
      </c>
      <c r="I2516" s="66">
        <v>1.93</v>
      </c>
      <c r="J2516" s="11"/>
      <c r="K2516" s="66">
        <v>13.33</v>
      </c>
      <c r="L2516"/>
      <c r="M2516"/>
      <c r="N2516"/>
      <c r="O2516"/>
      <c r="P2516"/>
      <c r="Q2516"/>
      <c r="R2516"/>
      <c r="S2516"/>
      <c r="T2516"/>
      <c r="U2516"/>
      <c r="V2516"/>
      <c r="W2516"/>
      <c r="X2516"/>
      <c r="Y2516"/>
      <c r="Z2516"/>
      <c r="AA2516"/>
      <c r="AB2516"/>
      <c r="AC2516"/>
      <c r="AD2516"/>
    </row>
    <row r="2517" spans="1:30" s="10" customFormat="1" ht="30" customHeight="1">
      <c r="A2517" s="5"/>
      <c r="B2517" s="5"/>
      <c r="C2517" s="18">
        <v>2514</v>
      </c>
      <c r="D2517" s="19" t="s">
        <v>66</v>
      </c>
      <c r="E2517" s="20" t="s">
        <v>67</v>
      </c>
      <c r="F2517" s="20" t="s">
        <v>67</v>
      </c>
      <c r="G2517" s="18" t="str">
        <f t="shared" si="38"/>
        <v>Do</v>
      </c>
      <c r="H2517" s="60" t="s">
        <v>2598</v>
      </c>
      <c r="I2517" s="66">
        <f>1.22-0.835</f>
        <v>0.38500000000000001</v>
      </c>
      <c r="J2517" s="11"/>
      <c r="K2517" s="66">
        <v>22</v>
      </c>
      <c r="L2517"/>
      <c r="M2517"/>
      <c r="N2517"/>
      <c r="O2517"/>
      <c r="P2517"/>
      <c r="Q2517"/>
      <c r="R2517"/>
      <c r="S2517"/>
      <c r="T2517"/>
      <c r="U2517"/>
      <c r="V2517"/>
      <c r="W2517"/>
      <c r="X2517"/>
      <c r="Y2517"/>
      <c r="Z2517"/>
      <c r="AA2517"/>
      <c r="AB2517"/>
      <c r="AC2517"/>
      <c r="AD2517"/>
    </row>
    <row r="2518" spans="1:30" s="10" customFormat="1" ht="45" customHeight="1">
      <c r="A2518" s="5"/>
      <c r="B2518" s="5"/>
      <c r="C2518" s="18">
        <v>2515</v>
      </c>
      <c r="D2518" s="19" t="s">
        <v>66</v>
      </c>
      <c r="E2518" s="20" t="s">
        <v>67</v>
      </c>
      <c r="F2518" s="20" t="s">
        <v>67</v>
      </c>
      <c r="G2518" s="18" t="str">
        <f t="shared" si="38"/>
        <v>Do</v>
      </c>
      <c r="H2518" s="60" t="s">
        <v>2599</v>
      </c>
      <c r="I2518" s="66">
        <f>1.088-0.65</f>
        <v>0.43800000000000006</v>
      </c>
      <c r="J2518" s="11"/>
      <c r="K2518" s="66">
        <v>25</v>
      </c>
      <c r="L2518"/>
      <c r="M2518"/>
      <c r="N2518"/>
      <c r="O2518"/>
      <c r="P2518"/>
      <c r="Q2518"/>
      <c r="R2518"/>
      <c r="S2518"/>
      <c r="T2518"/>
      <c r="U2518"/>
      <c r="V2518"/>
      <c r="W2518"/>
      <c r="X2518"/>
      <c r="Y2518"/>
      <c r="Z2518"/>
      <c r="AA2518"/>
      <c r="AB2518"/>
      <c r="AC2518"/>
      <c r="AD2518"/>
    </row>
    <row r="2519" spans="1:30" s="10" customFormat="1" ht="30" customHeight="1">
      <c r="A2519" s="5"/>
      <c r="B2519" s="5"/>
      <c r="C2519" s="18">
        <v>2516</v>
      </c>
      <c r="D2519" s="19" t="s">
        <v>66</v>
      </c>
      <c r="E2519" s="20" t="s">
        <v>67</v>
      </c>
      <c r="F2519" s="20" t="s">
        <v>67</v>
      </c>
      <c r="G2519" s="18" t="str">
        <f t="shared" si="38"/>
        <v>Do</v>
      </c>
      <c r="H2519" s="60" t="s">
        <v>2600</v>
      </c>
      <c r="I2519" s="66">
        <v>0.46</v>
      </c>
      <c r="J2519" s="11"/>
      <c r="K2519" s="66">
        <v>23</v>
      </c>
      <c r="L2519"/>
      <c r="M2519"/>
      <c r="N2519"/>
      <c r="O2519"/>
      <c r="P2519"/>
      <c r="Q2519"/>
      <c r="R2519"/>
      <c r="S2519"/>
      <c r="T2519"/>
      <c r="U2519"/>
      <c r="V2519"/>
      <c r="W2519"/>
      <c r="X2519"/>
      <c r="Y2519"/>
      <c r="Z2519"/>
      <c r="AA2519"/>
      <c r="AB2519"/>
      <c r="AC2519"/>
      <c r="AD2519"/>
    </row>
    <row r="2520" spans="1:30" s="10" customFormat="1" ht="30" customHeight="1">
      <c r="A2520" s="5"/>
      <c r="B2520" s="5"/>
      <c r="C2520" s="18">
        <v>2517</v>
      </c>
      <c r="D2520" s="19" t="s">
        <v>66</v>
      </c>
      <c r="E2520" s="20" t="s">
        <v>67</v>
      </c>
      <c r="F2520" s="20" t="s">
        <v>67</v>
      </c>
      <c r="G2520" s="18" t="str">
        <f t="shared" si="38"/>
        <v>Do</v>
      </c>
      <c r="H2520" s="60" t="s">
        <v>2601</v>
      </c>
      <c r="I2520" s="66">
        <v>0.17599999999999999</v>
      </c>
      <c r="J2520" s="11"/>
      <c r="K2520" s="66">
        <v>10</v>
      </c>
      <c r="L2520"/>
      <c r="M2520"/>
      <c r="N2520"/>
      <c r="O2520"/>
      <c r="P2520"/>
      <c r="Q2520"/>
      <c r="R2520"/>
      <c r="S2520"/>
      <c r="T2520"/>
      <c r="U2520"/>
      <c r="V2520"/>
      <c r="W2520"/>
      <c r="X2520"/>
      <c r="Y2520"/>
      <c r="Z2520"/>
      <c r="AA2520"/>
      <c r="AB2520"/>
      <c r="AC2520"/>
      <c r="AD2520"/>
    </row>
    <row r="2521" spans="1:30" s="10" customFormat="1" ht="45" customHeight="1">
      <c r="A2521" s="5"/>
      <c r="B2521" s="5"/>
      <c r="C2521" s="18">
        <v>2518</v>
      </c>
      <c r="D2521" s="19" t="s">
        <v>63</v>
      </c>
      <c r="E2521" s="65" t="s">
        <v>489</v>
      </c>
      <c r="F2521" s="65" t="s">
        <v>489</v>
      </c>
      <c r="G2521" s="18" t="str">
        <f t="shared" si="38"/>
        <v>Golaghat Rural Rd Divn</v>
      </c>
      <c r="H2521" s="76" t="s">
        <v>2602</v>
      </c>
      <c r="I2521" s="72">
        <v>0.4</v>
      </c>
      <c r="J2521" s="11"/>
      <c r="K2521" s="88">
        <v>2</v>
      </c>
      <c r="L2521"/>
      <c r="M2521"/>
      <c r="N2521"/>
      <c r="O2521"/>
      <c r="P2521"/>
      <c r="Q2521"/>
      <c r="R2521"/>
      <c r="S2521"/>
      <c r="T2521"/>
      <c r="U2521"/>
      <c r="V2521"/>
      <c r="W2521"/>
      <c r="X2521"/>
      <c r="Y2521"/>
      <c r="Z2521"/>
      <c r="AA2521"/>
      <c r="AB2521"/>
      <c r="AC2521"/>
      <c r="AD2521"/>
    </row>
    <row r="2522" spans="1:30" s="10" customFormat="1" ht="30" customHeight="1">
      <c r="A2522" s="5"/>
      <c r="B2522" s="5"/>
      <c r="C2522" s="18">
        <v>2519</v>
      </c>
      <c r="D2522" s="19" t="s">
        <v>63</v>
      </c>
      <c r="E2522" s="65" t="s">
        <v>489</v>
      </c>
      <c r="F2522" s="65" t="s">
        <v>489</v>
      </c>
      <c r="G2522" s="18" t="str">
        <f t="shared" si="38"/>
        <v>Do</v>
      </c>
      <c r="H2522" s="76" t="s">
        <v>2603</v>
      </c>
      <c r="I2522" s="72">
        <v>5.45</v>
      </c>
      <c r="J2522" s="11"/>
      <c r="K2522" s="88">
        <v>29</v>
      </c>
      <c r="L2522"/>
      <c r="M2522"/>
      <c r="N2522"/>
      <c r="O2522"/>
      <c r="P2522"/>
      <c r="Q2522"/>
      <c r="R2522"/>
      <c r="S2522"/>
      <c r="T2522"/>
      <c r="U2522"/>
      <c r="V2522"/>
      <c r="W2522"/>
      <c r="X2522"/>
      <c r="Y2522"/>
      <c r="Z2522"/>
      <c r="AA2522"/>
      <c r="AB2522"/>
      <c r="AC2522"/>
      <c r="AD2522"/>
    </row>
    <row r="2523" spans="1:30" s="10" customFormat="1" ht="18.75" customHeight="1">
      <c r="A2523" s="5"/>
      <c r="B2523" s="5"/>
      <c r="C2523" s="18">
        <v>2520</v>
      </c>
      <c r="D2523" s="19" t="s">
        <v>63</v>
      </c>
      <c r="E2523" s="65" t="s">
        <v>489</v>
      </c>
      <c r="F2523" s="65" t="s">
        <v>489</v>
      </c>
      <c r="G2523" s="18" t="str">
        <f t="shared" si="38"/>
        <v>Do</v>
      </c>
      <c r="H2523" s="76" t="s">
        <v>2604</v>
      </c>
      <c r="I2523" s="72">
        <v>0.4</v>
      </c>
      <c r="J2523" s="11"/>
      <c r="K2523" s="88">
        <v>1.5</v>
      </c>
      <c r="L2523"/>
      <c r="M2523"/>
      <c r="N2523"/>
      <c r="O2523"/>
      <c r="P2523"/>
      <c r="Q2523"/>
      <c r="R2523"/>
      <c r="S2523"/>
      <c r="T2523"/>
      <c r="U2523"/>
      <c r="V2523"/>
      <c r="W2523"/>
      <c r="X2523"/>
      <c r="Y2523"/>
      <c r="Z2523"/>
      <c r="AA2523"/>
      <c r="AB2523"/>
      <c r="AC2523"/>
      <c r="AD2523"/>
    </row>
    <row r="2524" spans="1:30" s="10" customFormat="1" ht="18.75" customHeight="1">
      <c r="A2524" s="5"/>
      <c r="B2524" s="5"/>
      <c r="C2524" s="18">
        <v>2521</v>
      </c>
      <c r="D2524" s="19" t="s">
        <v>63</v>
      </c>
      <c r="E2524" s="65" t="s">
        <v>489</v>
      </c>
      <c r="F2524" s="65" t="s">
        <v>489</v>
      </c>
      <c r="G2524" s="18" t="str">
        <f t="shared" si="38"/>
        <v>Do</v>
      </c>
      <c r="H2524" s="76" t="s">
        <v>2605</v>
      </c>
      <c r="I2524" s="72">
        <v>0.65</v>
      </c>
      <c r="J2524" s="11"/>
      <c r="K2524" s="88">
        <v>2.5</v>
      </c>
      <c r="L2524"/>
      <c r="M2524"/>
      <c r="N2524"/>
      <c r="O2524"/>
      <c r="P2524"/>
      <c r="Q2524"/>
      <c r="R2524"/>
      <c r="S2524"/>
      <c r="T2524"/>
      <c r="U2524"/>
      <c r="V2524"/>
      <c r="W2524"/>
      <c r="X2524"/>
      <c r="Y2524"/>
      <c r="Z2524"/>
      <c r="AA2524"/>
      <c r="AB2524"/>
      <c r="AC2524"/>
      <c r="AD2524"/>
    </row>
    <row r="2525" spans="1:30" s="10" customFormat="1" ht="30" customHeight="1">
      <c r="A2525" s="5"/>
      <c r="B2525" s="5"/>
      <c r="C2525" s="18">
        <v>2522</v>
      </c>
      <c r="D2525" s="19" t="s">
        <v>63</v>
      </c>
      <c r="E2525" s="65" t="s">
        <v>489</v>
      </c>
      <c r="F2525" s="65" t="s">
        <v>489</v>
      </c>
      <c r="G2525" s="18" t="str">
        <f t="shared" si="38"/>
        <v>Do</v>
      </c>
      <c r="H2525" s="76" t="s">
        <v>2606</v>
      </c>
      <c r="I2525" s="72">
        <v>1.7</v>
      </c>
      <c r="J2525" s="11"/>
      <c r="K2525" s="88">
        <v>15</v>
      </c>
      <c r="L2525"/>
      <c r="M2525"/>
      <c r="N2525"/>
      <c r="O2525"/>
      <c r="P2525"/>
      <c r="Q2525"/>
      <c r="R2525"/>
      <c r="S2525"/>
      <c r="T2525"/>
      <c r="U2525"/>
      <c r="V2525"/>
      <c r="W2525"/>
      <c r="X2525"/>
      <c r="Y2525"/>
      <c r="Z2525"/>
      <c r="AA2525"/>
      <c r="AB2525"/>
      <c r="AC2525"/>
      <c r="AD2525"/>
    </row>
    <row r="2526" spans="1:30" s="10" customFormat="1" ht="30" customHeight="1">
      <c r="A2526" s="5"/>
      <c r="B2526" s="5"/>
      <c r="C2526" s="18">
        <v>2523</v>
      </c>
      <c r="D2526" s="19" t="s">
        <v>63</v>
      </c>
      <c r="E2526" s="65" t="s">
        <v>489</v>
      </c>
      <c r="F2526" s="65" t="s">
        <v>489</v>
      </c>
      <c r="G2526" s="18" t="str">
        <f t="shared" si="38"/>
        <v>Do</v>
      </c>
      <c r="H2526" s="76" t="s">
        <v>2607</v>
      </c>
      <c r="I2526" s="72">
        <v>0.6</v>
      </c>
      <c r="J2526" s="11"/>
      <c r="K2526" s="88">
        <v>42</v>
      </c>
      <c r="L2526"/>
      <c r="M2526"/>
      <c r="N2526"/>
      <c r="O2526"/>
      <c r="P2526"/>
      <c r="Q2526"/>
      <c r="R2526"/>
      <c r="S2526"/>
      <c r="T2526"/>
      <c r="U2526"/>
      <c r="V2526"/>
      <c r="W2526"/>
      <c r="X2526"/>
      <c r="Y2526"/>
      <c r="Z2526"/>
      <c r="AA2526"/>
      <c r="AB2526"/>
      <c r="AC2526"/>
      <c r="AD2526"/>
    </row>
    <row r="2527" spans="1:30" s="10" customFormat="1" ht="30" customHeight="1">
      <c r="A2527" s="5"/>
      <c r="B2527" s="5"/>
      <c r="C2527" s="18">
        <v>2524</v>
      </c>
      <c r="D2527" s="19" t="s">
        <v>63</v>
      </c>
      <c r="E2527" s="65" t="s">
        <v>489</v>
      </c>
      <c r="F2527" s="65" t="s">
        <v>489</v>
      </c>
      <c r="G2527" s="18" t="str">
        <f t="shared" si="38"/>
        <v>Do</v>
      </c>
      <c r="H2527" s="76" t="s">
        <v>2608</v>
      </c>
      <c r="I2527" s="72">
        <v>0.4</v>
      </c>
      <c r="J2527" s="11"/>
      <c r="K2527" s="88">
        <v>28</v>
      </c>
      <c r="L2527"/>
      <c r="M2527"/>
      <c r="N2527"/>
      <c r="O2527"/>
      <c r="P2527"/>
      <c r="Q2527"/>
      <c r="R2527"/>
      <c r="S2527"/>
      <c r="T2527"/>
      <c r="U2527"/>
      <c r="V2527"/>
      <c r="W2527"/>
      <c r="X2527"/>
      <c r="Y2527"/>
      <c r="Z2527"/>
      <c r="AA2527"/>
      <c r="AB2527"/>
      <c r="AC2527"/>
      <c r="AD2527"/>
    </row>
    <row r="2528" spans="1:30" s="10" customFormat="1" ht="18.75" customHeight="1">
      <c r="A2528" s="5"/>
      <c r="B2528" s="5"/>
      <c r="C2528" s="18">
        <v>2525</v>
      </c>
      <c r="D2528" s="19" t="s">
        <v>63</v>
      </c>
      <c r="E2528" s="65" t="s">
        <v>489</v>
      </c>
      <c r="F2528" s="65" t="s">
        <v>489</v>
      </c>
      <c r="G2528" s="18" t="str">
        <f t="shared" si="38"/>
        <v>Do</v>
      </c>
      <c r="H2528" s="76" t="s">
        <v>2609</v>
      </c>
      <c r="I2528" s="72">
        <v>0.3</v>
      </c>
      <c r="J2528" s="11"/>
      <c r="K2528" s="88">
        <v>20</v>
      </c>
      <c r="L2528"/>
      <c r="M2528"/>
      <c r="N2528"/>
      <c r="O2528"/>
      <c r="P2528"/>
      <c r="Q2528"/>
      <c r="R2528"/>
      <c r="S2528"/>
      <c r="T2528"/>
      <c r="U2528"/>
      <c r="V2528"/>
      <c r="W2528"/>
      <c r="X2528"/>
      <c r="Y2528"/>
      <c r="Z2528"/>
      <c r="AA2528"/>
      <c r="AB2528"/>
      <c r="AC2528"/>
      <c r="AD2528"/>
    </row>
    <row r="2529" spans="1:30" s="10" customFormat="1" ht="45" customHeight="1">
      <c r="A2529" s="5"/>
      <c r="B2529" s="5"/>
      <c r="C2529" s="18">
        <v>2526</v>
      </c>
      <c r="D2529" s="19" t="s">
        <v>66</v>
      </c>
      <c r="E2529" s="20" t="s">
        <v>383</v>
      </c>
      <c r="F2529" s="20" t="s">
        <v>383</v>
      </c>
      <c r="G2529" s="18" t="str">
        <f t="shared" si="38"/>
        <v>Jorhat Rural Rd Divn</v>
      </c>
      <c r="H2529" s="60" t="s">
        <v>2610</v>
      </c>
      <c r="I2529" s="61">
        <v>0.6</v>
      </c>
      <c r="J2529" s="11"/>
      <c r="K2529" s="61">
        <v>45</v>
      </c>
      <c r="L2529"/>
      <c r="M2529"/>
      <c r="N2529"/>
      <c r="O2529"/>
      <c r="P2529"/>
      <c r="Q2529"/>
      <c r="R2529"/>
      <c r="S2529"/>
      <c r="T2529"/>
      <c r="U2529"/>
      <c r="V2529"/>
      <c r="W2529"/>
      <c r="X2529"/>
      <c r="Y2529"/>
      <c r="Z2529"/>
      <c r="AA2529"/>
      <c r="AB2529"/>
      <c r="AC2529"/>
      <c r="AD2529"/>
    </row>
    <row r="2530" spans="1:30" s="10" customFormat="1" ht="30" customHeight="1">
      <c r="A2530" s="5"/>
      <c r="B2530" s="5"/>
      <c r="C2530" s="18">
        <v>2527</v>
      </c>
      <c r="D2530" s="19" t="s">
        <v>66</v>
      </c>
      <c r="E2530" s="20" t="s">
        <v>383</v>
      </c>
      <c r="F2530" s="20" t="s">
        <v>383</v>
      </c>
      <c r="G2530" s="18" t="str">
        <f t="shared" si="38"/>
        <v>Do</v>
      </c>
      <c r="H2530" s="60" t="s">
        <v>2611</v>
      </c>
      <c r="I2530" s="61">
        <v>0.6</v>
      </c>
      <c r="J2530" s="11"/>
      <c r="K2530" s="61">
        <v>11.25</v>
      </c>
      <c r="L2530"/>
      <c r="M2530"/>
      <c r="N2530"/>
      <c r="O2530"/>
      <c r="P2530"/>
      <c r="Q2530"/>
      <c r="R2530"/>
      <c r="S2530"/>
      <c r="T2530"/>
      <c r="U2530"/>
      <c r="V2530"/>
      <c r="W2530"/>
      <c r="X2530"/>
      <c r="Y2530"/>
      <c r="Z2530"/>
      <c r="AA2530"/>
      <c r="AB2530"/>
      <c r="AC2530"/>
      <c r="AD2530"/>
    </row>
    <row r="2531" spans="1:30" s="10" customFormat="1" ht="30" customHeight="1">
      <c r="A2531" s="5"/>
      <c r="B2531" s="5"/>
      <c r="C2531" s="18">
        <v>2528</v>
      </c>
      <c r="D2531" s="19" t="s">
        <v>66</v>
      </c>
      <c r="E2531" s="20" t="s">
        <v>383</v>
      </c>
      <c r="F2531" s="20" t="s">
        <v>383</v>
      </c>
      <c r="G2531" s="18" t="str">
        <f t="shared" si="38"/>
        <v>Do</v>
      </c>
      <c r="H2531" s="60" t="s">
        <v>2612</v>
      </c>
      <c r="I2531" s="61">
        <v>0.2</v>
      </c>
      <c r="J2531" s="11"/>
      <c r="K2531" s="61">
        <v>15</v>
      </c>
      <c r="L2531"/>
      <c r="M2531"/>
      <c r="N2531"/>
      <c r="O2531"/>
      <c r="P2531"/>
      <c r="Q2531"/>
      <c r="R2531"/>
      <c r="S2531"/>
      <c r="T2531"/>
      <c r="U2531"/>
      <c r="V2531"/>
      <c r="W2531"/>
      <c r="X2531"/>
      <c r="Y2531"/>
      <c r="Z2531"/>
      <c r="AA2531"/>
      <c r="AB2531"/>
      <c r="AC2531"/>
      <c r="AD2531"/>
    </row>
    <row r="2532" spans="1:30" s="10" customFormat="1" ht="30" customHeight="1">
      <c r="A2532" s="5"/>
      <c r="B2532" s="5"/>
      <c r="C2532" s="18">
        <v>2529</v>
      </c>
      <c r="D2532" s="19" t="s">
        <v>66</v>
      </c>
      <c r="E2532" s="20" t="s">
        <v>383</v>
      </c>
      <c r="F2532" s="20" t="s">
        <v>383</v>
      </c>
      <c r="G2532" s="18" t="str">
        <f t="shared" si="38"/>
        <v>Do</v>
      </c>
      <c r="H2532" s="60" t="s">
        <v>2613</v>
      </c>
      <c r="I2532" s="61">
        <v>0.2</v>
      </c>
      <c r="J2532" s="11"/>
      <c r="K2532" s="61">
        <v>15</v>
      </c>
      <c r="L2532"/>
      <c r="M2532"/>
      <c r="N2532"/>
      <c r="O2532"/>
      <c r="P2532"/>
      <c r="Q2532"/>
      <c r="R2532"/>
      <c r="S2532"/>
      <c r="T2532"/>
      <c r="U2532"/>
      <c r="V2532"/>
      <c r="W2532"/>
      <c r="X2532"/>
      <c r="Y2532"/>
      <c r="Z2532"/>
      <c r="AA2532"/>
      <c r="AB2532"/>
      <c r="AC2532"/>
      <c r="AD2532"/>
    </row>
    <row r="2533" spans="1:30" s="10" customFormat="1" ht="30" customHeight="1">
      <c r="A2533" s="5"/>
      <c r="B2533" s="5"/>
      <c r="C2533" s="18">
        <v>2530</v>
      </c>
      <c r="D2533" s="19" t="s">
        <v>66</v>
      </c>
      <c r="E2533" s="20" t="s">
        <v>383</v>
      </c>
      <c r="F2533" s="20" t="s">
        <v>383</v>
      </c>
      <c r="G2533" s="18" t="str">
        <f t="shared" si="38"/>
        <v>Do</v>
      </c>
      <c r="H2533" s="60" t="s">
        <v>2614</v>
      </c>
      <c r="I2533" s="61">
        <v>0.2</v>
      </c>
      <c r="J2533" s="11"/>
      <c r="K2533" s="61">
        <v>15</v>
      </c>
      <c r="L2533"/>
      <c r="M2533"/>
      <c r="N2533"/>
      <c r="O2533"/>
      <c r="P2533"/>
      <c r="Q2533"/>
      <c r="R2533"/>
      <c r="S2533"/>
      <c r="T2533"/>
      <c r="U2533"/>
      <c r="V2533"/>
      <c r="W2533"/>
      <c r="X2533"/>
      <c r="Y2533"/>
      <c r="Z2533"/>
      <c r="AA2533"/>
      <c r="AB2533"/>
      <c r="AC2533"/>
      <c r="AD2533"/>
    </row>
    <row r="2534" spans="1:30" s="10" customFormat="1" ht="30" customHeight="1">
      <c r="A2534" s="5"/>
      <c r="B2534" s="5"/>
      <c r="C2534" s="18">
        <v>2531</v>
      </c>
      <c r="D2534" s="19" t="s">
        <v>66</v>
      </c>
      <c r="E2534" s="20" t="s">
        <v>383</v>
      </c>
      <c r="F2534" s="20" t="s">
        <v>383</v>
      </c>
      <c r="G2534" s="18" t="str">
        <f t="shared" si="38"/>
        <v>Do</v>
      </c>
      <c r="H2534" s="60" t="s">
        <v>2615</v>
      </c>
      <c r="I2534" s="61">
        <v>0.21</v>
      </c>
      <c r="J2534" s="11"/>
      <c r="K2534" s="61">
        <v>15</v>
      </c>
      <c r="L2534"/>
      <c r="M2534"/>
      <c r="N2534"/>
      <c r="O2534"/>
      <c r="P2534"/>
      <c r="Q2534"/>
      <c r="R2534"/>
      <c r="S2534"/>
      <c r="T2534"/>
      <c r="U2534"/>
      <c r="V2534"/>
      <c r="W2534"/>
      <c r="X2534"/>
      <c r="Y2534"/>
      <c r="Z2534"/>
      <c r="AA2534"/>
      <c r="AB2534"/>
      <c r="AC2534"/>
      <c r="AD2534"/>
    </row>
    <row r="2535" spans="1:30" s="10" customFormat="1" ht="30" customHeight="1">
      <c r="A2535" s="5"/>
      <c r="B2535" s="5"/>
      <c r="C2535" s="18">
        <v>2532</v>
      </c>
      <c r="D2535" s="19" t="s">
        <v>66</v>
      </c>
      <c r="E2535" s="20" t="s">
        <v>383</v>
      </c>
      <c r="F2535" s="20" t="s">
        <v>383</v>
      </c>
      <c r="G2535" s="18" t="str">
        <f t="shared" si="38"/>
        <v>Do</v>
      </c>
      <c r="H2535" s="60" t="s">
        <v>2616</v>
      </c>
      <c r="I2535" s="61">
        <v>0.17</v>
      </c>
      <c r="J2535" s="11"/>
      <c r="K2535" s="61">
        <v>11.25</v>
      </c>
      <c r="L2535"/>
      <c r="M2535"/>
      <c r="N2535"/>
      <c r="O2535"/>
      <c r="P2535"/>
      <c r="Q2535"/>
      <c r="R2535"/>
      <c r="S2535"/>
      <c r="T2535"/>
      <c r="U2535"/>
      <c r="V2535"/>
      <c r="W2535"/>
      <c r="X2535"/>
      <c r="Y2535"/>
      <c r="Z2535"/>
      <c r="AA2535"/>
      <c r="AB2535"/>
      <c r="AC2535"/>
      <c r="AD2535"/>
    </row>
    <row r="2536" spans="1:30" s="10" customFormat="1" ht="30" customHeight="1">
      <c r="A2536" s="5"/>
      <c r="B2536" s="5"/>
      <c r="C2536" s="18">
        <v>2533</v>
      </c>
      <c r="D2536" s="19" t="s">
        <v>66</v>
      </c>
      <c r="E2536" s="20" t="s">
        <v>383</v>
      </c>
      <c r="F2536" s="20" t="s">
        <v>383</v>
      </c>
      <c r="G2536" s="18" t="str">
        <f t="shared" si="38"/>
        <v>Do</v>
      </c>
      <c r="H2536" s="60" t="s">
        <v>2617</v>
      </c>
      <c r="I2536" s="61">
        <v>0.22500000000000001</v>
      </c>
      <c r="J2536" s="11"/>
      <c r="K2536" s="61">
        <v>15</v>
      </c>
      <c r="L2536"/>
      <c r="M2536"/>
      <c r="N2536"/>
      <c r="O2536"/>
      <c r="P2536"/>
      <c r="Q2536"/>
      <c r="R2536"/>
      <c r="S2536"/>
      <c r="T2536"/>
      <c r="U2536"/>
      <c r="V2536"/>
      <c r="W2536"/>
      <c r="X2536"/>
      <c r="Y2536"/>
      <c r="Z2536"/>
      <c r="AA2536"/>
      <c r="AB2536"/>
      <c r="AC2536"/>
      <c r="AD2536"/>
    </row>
    <row r="2537" spans="1:30" s="10" customFormat="1" ht="30" customHeight="1">
      <c r="A2537" s="5"/>
      <c r="B2537" s="5"/>
      <c r="C2537" s="18">
        <v>2534</v>
      </c>
      <c r="D2537" s="19" t="s">
        <v>66</v>
      </c>
      <c r="E2537" s="20" t="s">
        <v>383</v>
      </c>
      <c r="F2537" s="20" t="s">
        <v>383</v>
      </c>
      <c r="G2537" s="18" t="str">
        <f t="shared" si="38"/>
        <v>Do</v>
      </c>
      <c r="H2537" s="60" t="s">
        <v>2618</v>
      </c>
      <c r="I2537" s="61">
        <v>0.15</v>
      </c>
      <c r="J2537" s="11"/>
      <c r="K2537" s="61">
        <v>11.25</v>
      </c>
      <c r="L2537"/>
      <c r="M2537"/>
      <c r="N2537"/>
      <c r="O2537"/>
      <c r="P2537"/>
      <c r="Q2537"/>
      <c r="R2537"/>
      <c r="S2537"/>
      <c r="T2537"/>
      <c r="U2537"/>
      <c r="V2537"/>
      <c r="W2537"/>
      <c r="X2537"/>
      <c r="Y2537"/>
      <c r="Z2537"/>
      <c r="AA2537"/>
      <c r="AB2537"/>
      <c r="AC2537"/>
      <c r="AD2537"/>
    </row>
    <row r="2538" spans="1:30" s="10" customFormat="1" ht="30" customHeight="1">
      <c r="A2538" s="5"/>
      <c r="B2538" s="5"/>
      <c r="C2538" s="18">
        <v>2535</v>
      </c>
      <c r="D2538" s="19" t="s">
        <v>66</v>
      </c>
      <c r="E2538" s="20" t="s">
        <v>383</v>
      </c>
      <c r="F2538" s="20" t="s">
        <v>383</v>
      </c>
      <c r="G2538" s="18" t="str">
        <f t="shared" si="38"/>
        <v>Do</v>
      </c>
      <c r="H2538" s="60" t="s">
        <v>2619</v>
      </c>
      <c r="I2538" s="61">
        <v>0.2</v>
      </c>
      <c r="J2538" s="11"/>
      <c r="K2538" s="61">
        <v>15</v>
      </c>
      <c r="L2538"/>
      <c r="M2538"/>
      <c r="N2538"/>
      <c r="O2538"/>
      <c r="P2538"/>
      <c r="Q2538"/>
      <c r="R2538"/>
      <c r="S2538"/>
      <c r="T2538"/>
      <c r="U2538"/>
      <c r="V2538"/>
      <c r="W2538"/>
      <c r="X2538"/>
      <c r="Y2538"/>
      <c r="Z2538"/>
      <c r="AA2538"/>
      <c r="AB2538"/>
      <c r="AC2538"/>
      <c r="AD2538"/>
    </row>
    <row r="2539" spans="1:30" s="10" customFormat="1" ht="30" customHeight="1">
      <c r="A2539" s="5"/>
      <c r="B2539" s="5"/>
      <c r="C2539" s="18">
        <v>2536</v>
      </c>
      <c r="D2539" s="19" t="s">
        <v>66</v>
      </c>
      <c r="E2539" s="20" t="s">
        <v>383</v>
      </c>
      <c r="F2539" s="20" t="s">
        <v>383</v>
      </c>
      <c r="G2539" s="18" t="str">
        <f t="shared" si="38"/>
        <v>Do</v>
      </c>
      <c r="H2539" s="60" t="s">
        <v>2620</v>
      </c>
      <c r="I2539" s="61">
        <f>0.67-0.45</f>
        <v>0.22000000000000003</v>
      </c>
      <c r="J2539" s="11"/>
      <c r="K2539" s="61">
        <v>15</v>
      </c>
      <c r="L2539"/>
      <c r="M2539"/>
      <c r="N2539"/>
      <c r="O2539"/>
      <c r="P2539"/>
      <c r="Q2539"/>
      <c r="R2539"/>
      <c r="S2539"/>
      <c r="T2539"/>
      <c r="U2539"/>
      <c r="V2539"/>
      <c r="W2539"/>
      <c r="X2539"/>
      <c r="Y2539"/>
      <c r="Z2539"/>
      <c r="AA2539"/>
      <c r="AB2539"/>
      <c r="AC2539"/>
      <c r="AD2539"/>
    </row>
    <row r="2540" spans="1:30" s="10" customFormat="1" ht="45" customHeight="1">
      <c r="A2540" s="5"/>
      <c r="B2540" s="5"/>
      <c r="C2540" s="18">
        <v>2537</v>
      </c>
      <c r="D2540" s="19" t="s">
        <v>66</v>
      </c>
      <c r="E2540" s="20" t="s">
        <v>383</v>
      </c>
      <c r="F2540" s="20" t="s">
        <v>383</v>
      </c>
      <c r="G2540" s="18" t="str">
        <f t="shared" si="38"/>
        <v>Do</v>
      </c>
      <c r="H2540" s="60" t="s">
        <v>2621</v>
      </c>
      <c r="I2540" s="61">
        <v>0.15</v>
      </c>
      <c r="J2540" s="11"/>
      <c r="K2540" s="61">
        <v>11.25</v>
      </c>
      <c r="L2540"/>
      <c r="M2540"/>
      <c r="N2540"/>
      <c r="O2540"/>
      <c r="P2540"/>
      <c r="Q2540"/>
      <c r="R2540"/>
      <c r="S2540"/>
      <c r="T2540"/>
      <c r="U2540"/>
      <c r="V2540"/>
      <c r="W2540"/>
      <c r="X2540"/>
      <c r="Y2540"/>
      <c r="Z2540"/>
      <c r="AA2540"/>
      <c r="AB2540"/>
      <c r="AC2540"/>
      <c r="AD2540"/>
    </row>
    <row r="2541" spans="1:30" s="10" customFormat="1" ht="30" customHeight="1">
      <c r="A2541" s="5"/>
      <c r="B2541" s="5"/>
      <c r="C2541" s="18">
        <v>2538</v>
      </c>
      <c r="D2541" s="19" t="s">
        <v>63</v>
      </c>
      <c r="E2541" s="65" t="s">
        <v>489</v>
      </c>
      <c r="F2541" s="65" t="s">
        <v>489</v>
      </c>
      <c r="G2541" s="18" t="str">
        <f t="shared" si="38"/>
        <v>Golaghat Rural Rd Divn</v>
      </c>
      <c r="H2541" s="76" t="s">
        <v>2622</v>
      </c>
      <c r="I2541" s="72">
        <v>1.5</v>
      </c>
      <c r="J2541" s="11"/>
      <c r="K2541" s="88">
        <v>95</v>
      </c>
      <c r="L2541"/>
      <c r="M2541"/>
      <c r="N2541"/>
      <c r="O2541"/>
      <c r="P2541"/>
      <c r="Q2541"/>
      <c r="R2541"/>
      <c r="S2541"/>
      <c r="T2541"/>
      <c r="U2541"/>
      <c r="V2541"/>
      <c r="W2541"/>
      <c r="X2541"/>
      <c r="Y2541"/>
      <c r="Z2541"/>
      <c r="AA2541"/>
      <c r="AB2541"/>
      <c r="AC2541"/>
      <c r="AD2541"/>
    </row>
    <row r="2542" spans="1:30" s="10" customFormat="1" ht="45" customHeight="1">
      <c r="A2542" s="5"/>
      <c r="B2542" s="5"/>
      <c r="C2542" s="18">
        <v>2539</v>
      </c>
      <c r="D2542" s="19" t="s">
        <v>63</v>
      </c>
      <c r="E2542" s="65" t="s">
        <v>489</v>
      </c>
      <c r="F2542" s="65" t="s">
        <v>489</v>
      </c>
      <c r="G2542" s="18" t="str">
        <f t="shared" si="38"/>
        <v>Do</v>
      </c>
      <c r="H2542" s="76" t="s">
        <v>2623</v>
      </c>
      <c r="I2542" s="72">
        <v>0.97</v>
      </c>
      <c r="J2542" s="11"/>
      <c r="K2542" s="88">
        <v>65</v>
      </c>
      <c r="L2542"/>
      <c r="M2542"/>
      <c r="N2542"/>
      <c r="O2542"/>
      <c r="P2542"/>
      <c r="Q2542"/>
      <c r="R2542"/>
      <c r="S2542"/>
      <c r="T2542"/>
      <c r="U2542"/>
      <c r="V2542"/>
      <c r="W2542"/>
      <c r="X2542"/>
      <c r="Y2542"/>
      <c r="Z2542"/>
      <c r="AA2542"/>
      <c r="AB2542"/>
      <c r="AC2542"/>
      <c r="AD2542"/>
    </row>
    <row r="2543" spans="1:30" s="10" customFormat="1" ht="30" customHeight="1">
      <c r="A2543" s="5"/>
      <c r="B2543" s="5"/>
      <c r="C2543" s="18">
        <v>2540</v>
      </c>
      <c r="D2543" s="19" t="s">
        <v>63</v>
      </c>
      <c r="E2543" s="65" t="s">
        <v>489</v>
      </c>
      <c r="F2543" s="65" t="s">
        <v>489</v>
      </c>
      <c r="G2543" s="18" t="str">
        <f t="shared" si="38"/>
        <v>Do</v>
      </c>
      <c r="H2543" s="76" t="s">
        <v>2624</v>
      </c>
      <c r="I2543" s="72">
        <v>2.1</v>
      </c>
      <c r="J2543" s="11"/>
      <c r="K2543" s="88">
        <v>190</v>
      </c>
      <c r="L2543"/>
      <c r="M2543"/>
      <c r="N2543"/>
      <c r="O2543"/>
      <c r="P2543"/>
      <c r="Q2543"/>
      <c r="R2543"/>
      <c r="S2543"/>
      <c r="T2543"/>
      <c r="U2543"/>
      <c r="V2543"/>
      <c r="W2543"/>
      <c r="X2543"/>
      <c r="Y2543"/>
      <c r="Z2543"/>
      <c r="AA2543"/>
      <c r="AB2543"/>
      <c r="AC2543"/>
      <c r="AD2543"/>
    </row>
    <row r="2544" spans="1:30" s="10" customFormat="1" ht="30" customHeight="1">
      <c r="A2544" s="5"/>
      <c r="B2544" s="5"/>
      <c r="C2544" s="18">
        <v>2541</v>
      </c>
      <c r="D2544" s="19" t="s">
        <v>63</v>
      </c>
      <c r="E2544" s="65" t="s">
        <v>489</v>
      </c>
      <c r="F2544" s="65" t="s">
        <v>489</v>
      </c>
      <c r="G2544" s="18" t="str">
        <f t="shared" si="38"/>
        <v>Do</v>
      </c>
      <c r="H2544" s="76" t="s">
        <v>2625</v>
      </c>
      <c r="I2544" s="72">
        <v>0.79</v>
      </c>
      <c r="J2544" s="11"/>
      <c r="K2544" s="88">
        <v>50</v>
      </c>
      <c r="L2544"/>
      <c r="M2544"/>
      <c r="N2544"/>
      <c r="O2544"/>
      <c r="P2544"/>
      <c r="Q2544"/>
      <c r="R2544"/>
      <c r="S2544"/>
      <c r="T2544"/>
      <c r="U2544"/>
      <c r="V2544"/>
      <c r="W2544"/>
      <c r="X2544"/>
      <c r="Y2544"/>
      <c r="Z2544"/>
      <c r="AA2544"/>
      <c r="AB2544"/>
      <c r="AC2544"/>
      <c r="AD2544"/>
    </row>
    <row r="2545" spans="1:30" s="10" customFormat="1" ht="30" customHeight="1">
      <c r="A2545" s="5"/>
      <c r="B2545" s="5"/>
      <c r="C2545" s="18">
        <v>2542</v>
      </c>
      <c r="D2545" s="19" t="s">
        <v>63</v>
      </c>
      <c r="E2545" s="65" t="s">
        <v>489</v>
      </c>
      <c r="F2545" s="65" t="s">
        <v>489</v>
      </c>
      <c r="G2545" s="18" t="str">
        <f t="shared" si="38"/>
        <v>Do</v>
      </c>
      <c r="H2545" s="76" t="s">
        <v>2626</v>
      </c>
      <c r="I2545" s="72">
        <v>1.5</v>
      </c>
      <c r="J2545" s="11"/>
      <c r="K2545" s="88">
        <v>100</v>
      </c>
      <c r="L2545"/>
      <c r="M2545"/>
      <c r="N2545"/>
      <c r="O2545"/>
      <c r="P2545"/>
      <c r="Q2545"/>
      <c r="R2545"/>
      <c r="S2545"/>
      <c r="T2545"/>
      <c r="U2545"/>
      <c r="V2545"/>
      <c r="W2545"/>
      <c r="X2545"/>
      <c r="Y2545"/>
      <c r="Z2545"/>
      <c r="AA2545"/>
      <c r="AB2545"/>
      <c r="AC2545"/>
      <c r="AD2545"/>
    </row>
    <row r="2546" spans="1:30" s="10" customFormat="1" ht="30" customHeight="1">
      <c r="A2546" s="5"/>
      <c r="B2546" s="5"/>
      <c r="C2546" s="18">
        <v>2543</v>
      </c>
      <c r="D2546" s="19" t="s">
        <v>42</v>
      </c>
      <c r="E2546" s="26" t="s">
        <v>43</v>
      </c>
      <c r="F2546" s="20" t="s">
        <v>43</v>
      </c>
      <c r="G2546" s="18" t="str">
        <f t="shared" si="38"/>
        <v>Bongaigaon Rural Rd Divn</v>
      </c>
      <c r="H2546" s="60" t="s">
        <v>2627</v>
      </c>
      <c r="I2546" s="61">
        <f>7.05-4.117</f>
        <v>2.9329999999999998</v>
      </c>
      <c r="J2546" s="11"/>
      <c r="K2546" s="61">
        <v>47.16</v>
      </c>
      <c r="L2546"/>
      <c r="M2546"/>
      <c r="N2546"/>
      <c r="O2546"/>
      <c r="P2546"/>
      <c r="Q2546"/>
      <c r="R2546"/>
      <c r="S2546"/>
      <c r="T2546"/>
      <c r="U2546"/>
      <c r="V2546"/>
      <c r="W2546"/>
      <c r="X2546"/>
      <c r="Y2546"/>
      <c r="Z2546"/>
      <c r="AA2546"/>
      <c r="AB2546"/>
      <c r="AC2546"/>
      <c r="AD2546"/>
    </row>
    <row r="2547" spans="1:30" s="10" customFormat="1" ht="30" customHeight="1">
      <c r="A2547" s="5"/>
      <c r="B2547" s="5"/>
      <c r="C2547" s="18">
        <v>2544</v>
      </c>
      <c r="D2547" s="19" t="s">
        <v>42</v>
      </c>
      <c r="E2547" s="20" t="s">
        <v>43</v>
      </c>
      <c r="F2547" s="20" t="s">
        <v>43</v>
      </c>
      <c r="G2547" s="65" t="str">
        <f>IF(F2547=F2547,"Do",F2547)</f>
        <v>Do</v>
      </c>
      <c r="H2547" s="60" t="s">
        <v>2628</v>
      </c>
      <c r="I2547" s="61">
        <v>3.25</v>
      </c>
      <c r="J2547" s="11"/>
      <c r="K2547" s="61">
        <v>52.84</v>
      </c>
      <c r="L2547"/>
      <c r="M2547"/>
      <c r="N2547"/>
      <c r="O2547"/>
      <c r="P2547"/>
      <c r="Q2547"/>
      <c r="R2547"/>
      <c r="S2547"/>
      <c r="T2547"/>
      <c r="U2547"/>
      <c r="V2547"/>
      <c r="W2547"/>
      <c r="X2547"/>
      <c r="Y2547"/>
      <c r="Z2547"/>
      <c r="AA2547"/>
      <c r="AB2547"/>
      <c r="AC2547"/>
      <c r="AD2547"/>
    </row>
    <row r="2548" spans="1:30" s="10" customFormat="1" ht="30" customHeight="1">
      <c r="A2548" s="5"/>
      <c r="B2548" s="5"/>
      <c r="C2548" s="18">
        <v>2545</v>
      </c>
      <c r="D2548" s="19" t="s">
        <v>42</v>
      </c>
      <c r="E2548" s="20" t="s">
        <v>43</v>
      </c>
      <c r="F2548" s="20" t="s">
        <v>43</v>
      </c>
      <c r="G2548" s="65" t="str">
        <f t="shared" ref="G2548:G2557" si="39">IF(F2548=F2548,"Do",F2548)</f>
        <v>Do</v>
      </c>
      <c r="H2548" s="60" t="s">
        <v>2629</v>
      </c>
      <c r="I2548" s="61">
        <v>2.7</v>
      </c>
      <c r="J2548" s="11"/>
      <c r="K2548" s="61">
        <v>50</v>
      </c>
      <c r="L2548"/>
      <c r="M2548"/>
      <c r="N2548"/>
      <c r="O2548"/>
      <c r="P2548"/>
      <c r="Q2548"/>
      <c r="R2548"/>
      <c r="S2548"/>
      <c r="T2548"/>
      <c r="U2548"/>
      <c r="V2548"/>
      <c r="W2548"/>
      <c r="X2548"/>
      <c r="Y2548"/>
      <c r="Z2548"/>
      <c r="AA2548"/>
      <c r="AB2548"/>
      <c r="AC2548"/>
      <c r="AD2548"/>
    </row>
    <row r="2549" spans="1:30" s="10" customFormat="1" ht="45" customHeight="1">
      <c r="A2549" s="5"/>
      <c r="B2549" s="5"/>
      <c r="C2549" s="18">
        <v>2546</v>
      </c>
      <c r="D2549" s="19" t="s">
        <v>42</v>
      </c>
      <c r="E2549" s="20" t="s">
        <v>43</v>
      </c>
      <c r="F2549" s="20" t="s">
        <v>43</v>
      </c>
      <c r="G2549" s="65" t="str">
        <f t="shared" si="39"/>
        <v>Do</v>
      </c>
      <c r="H2549" s="60" t="s">
        <v>2630</v>
      </c>
      <c r="I2549" s="61">
        <v>3.7</v>
      </c>
      <c r="J2549" s="11"/>
      <c r="K2549" s="61">
        <v>69</v>
      </c>
      <c r="L2549"/>
      <c r="M2549"/>
      <c r="N2549"/>
      <c r="O2549"/>
      <c r="P2549"/>
      <c r="Q2549"/>
      <c r="R2549"/>
      <c r="S2549"/>
      <c r="T2549"/>
      <c r="U2549"/>
      <c r="V2549"/>
      <c r="W2549"/>
      <c r="X2549"/>
      <c r="Y2549"/>
      <c r="Z2549"/>
      <c r="AA2549"/>
      <c r="AB2549"/>
      <c r="AC2549"/>
      <c r="AD2549"/>
    </row>
    <row r="2550" spans="1:30" s="10" customFormat="1" ht="30" customHeight="1">
      <c r="A2550" s="5"/>
      <c r="B2550" s="5"/>
      <c r="C2550" s="18">
        <v>2547</v>
      </c>
      <c r="D2550" s="19" t="s">
        <v>42</v>
      </c>
      <c r="E2550" s="20" t="s">
        <v>43</v>
      </c>
      <c r="F2550" s="20" t="s">
        <v>43</v>
      </c>
      <c r="G2550" s="65" t="str">
        <f t="shared" si="39"/>
        <v>Do</v>
      </c>
      <c r="H2550" s="60" t="s">
        <v>2631</v>
      </c>
      <c r="I2550" s="61">
        <v>2.4</v>
      </c>
      <c r="J2550" s="11"/>
      <c r="K2550" s="61">
        <v>43</v>
      </c>
      <c r="L2550"/>
      <c r="M2550"/>
      <c r="N2550"/>
      <c r="O2550"/>
      <c r="P2550"/>
      <c r="Q2550"/>
      <c r="R2550"/>
      <c r="S2550"/>
      <c r="T2550"/>
      <c r="U2550"/>
      <c r="V2550"/>
      <c r="W2550"/>
      <c r="X2550"/>
      <c r="Y2550"/>
      <c r="Z2550"/>
      <c r="AA2550"/>
      <c r="AB2550"/>
      <c r="AC2550"/>
      <c r="AD2550"/>
    </row>
    <row r="2551" spans="1:30" s="10" customFormat="1" ht="30" customHeight="1">
      <c r="A2551" s="5"/>
      <c r="B2551" s="5"/>
      <c r="C2551" s="18">
        <v>2548</v>
      </c>
      <c r="D2551" s="19" t="s">
        <v>42</v>
      </c>
      <c r="E2551" s="20" t="s">
        <v>43</v>
      </c>
      <c r="F2551" s="20" t="s">
        <v>43</v>
      </c>
      <c r="G2551" s="65" t="str">
        <f t="shared" si="39"/>
        <v>Do</v>
      </c>
      <c r="H2551" s="60" t="s">
        <v>2632</v>
      </c>
      <c r="I2551" s="61">
        <v>5.63</v>
      </c>
      <c r="J2551" s="11"/>
      <c r="K2551" s="61">
        <v>100</v>
      </c>
      <c r="L2551"/>
      <c r="M2551"/>
      <c r="N2551"/>
      <c r="O2551"/>
      <c r="P2551"/>
      <c r="Q2551"/>
      <c r="R2551"/>
      <c r="S2551"/>
      <c r="T2551"/>
      <c r="U2551"/>
      <c r="V2551"/>
      <c r="W2551"/>
      <c r="X2551"/>
      <c r="Y2551"/>
      <c r="Z2551"/>
      <c r="AA2551"/>
      <c r="AB2551"/>
      <c r="AC2551"/>
      <c r="AD2551"/>
    </row>
    <row r="2552" spans="1:30" s="10" customFormat="1" ht="45" customHeight="1">
      <c r="A2552" s="5"/>
      <c r="B2552" s="5"/>
      <c r="C2552" s="18">
        <v>2549</v>
      </c>
      <c r="D2552" s="19" t="s">
        <v>42</v>
      </c>
      <c r="E2552" s="20" t="s">
        <v>43</v>
      </c>
      <c r="F2552" s="20" t="s">
        <v>43</v>
      </c>
      <c r="G2552" s="65" t="str">
        <f t="shared" si="39"/>
        <v>Do</v>
      </c>
      <c r="H2552" s="60" t="s">
        <v>2633</v>
      </c>
      <c r="I2552" s="61">
        <v>2</v>
      </c>
      <c r="J2552" s="11"/>
      <c r="K2552" s="61">
        <v>36</v>
      </c>
      <c r="L2552"/>
      <c r="M2552"/>
      <c r="N2552"/>
      <c r="O2552"/>
      <c r="P2552"/>
      <c r="Q2552"/>
      <c r="R2552"/>
      <c r="S2552"/>
      <c r="T2552"/>
      <c r="U2552"/>
      <c r="V2552"/>
      <c r="W2552"/>
      <c r="X2552"/>
      <c r="Y2552"/>
      <c r="Z2552"/>
      <c r="AA2552"/>
      <c r="AB2552"/>
      <c r="AC2552"/>
      <c r="AD2552"/>
    </row>
    <row r="2553" spans="1:30" s="10" customFormat="1" ht="30" customHeight="1">
      <c r="A2553" s="5"/>
      <c r="B2553" s="5"/>
      <c r="C2553" s="18">
        <v>2550</v>
      </c>
      <c r="D2553" s="19" t="s">
        <v>42</v>
      </c>
      <c r="E2553" s="65" t="s">
        <v>2634</v>
      </c>
      <c r="F2553" s="65" t="s">
        <v>2634</v>
      </c>
      <c r="G2553" s="65" t="str">
        <f>IF(F2553=F2552,"Do",F2553)</f>
        <v>Bongaigaon State Rd Divn</v>
      </c>
      <c r="H2553" s="60" t="s">
        <v>2635</v>
      </c>
      <c r="I2553" s="61">
        <v>0</v>
      </c>
      <c r="J2553" s="11">
        <v>1</v>
      </c>
      <c r="K2553" s="61">
        <v>30</v>
      </c>
      <c r="L2553"/>
      <c r="M2553"/>
      <c r="N2553"/>
      <c r="O2553"/>
      <c r="P2553"/>
      <c r="Q2553"/>
      <c r="R2553"/>
      <c r="S2553"/>
      <c r="T2553"/>
      <c r="U2553"/>
      <c r="V2553"/>
      <c r="W2553"/>
      <c r="X2553"/>
      <c r="Y2553"/>
      <c r="Z2553"/>
      <c r="AA2553"/>
      <c r="AB2553"/>
      <c r="AC2553"/>
      <c r="AD2553"/>
    </row>
    <row r="2554" spans="1:30" s="10" customFormat="1" ht="45" customHeight="1">
      <c r="A2554" s="5"/>
      <c r="B2554" s="5"/>
      <c r="C2554" s="18">
        <v>2551</v>
      </c>
      <c r="D2554" s="19" t="s">
        <v>42</v>
      </c>
      <c r="E2554" s="65" t="s">
        <v>2634</v>
      </c>
      <c r="F2554" s="65" t="s">
        <v>2634</v>
      </c>
      <c r="G2554" s="65" t="str">
        <f t="shared" si="39"/>
        <v>Do</v>
      </c>
      <c r="H2554" s="60" t="s">
        <v>2636</v>
      </c>
      <c r="I2554" s="61">
        <v>0</v>
      </c>
      <c r="J2554" s="11">
        <v>1</v>
      </c>
      <c r="K2554" s="61">
        <v>47</v>
      </c>
      <c r="L2554"/>
      <c r="M2554"/>
      <c r="N2554"/>
      <c r="O2554"/>
      <c r="P2554"/>
      <c r="Q2554"/>
      <c r="R2554"/>
      <c r="S2554"/>
      <c r="T2554"/>
      <c r="U2554"/>
      <c r="V2554"/>
      <c r="W2554"/>
      <c r="X2554"/>
      <c r="Y2554"/>
      <c r="Z2554"/>
      <c r="AA2554"/>
      <c r="AB2554"/>
      <c r="AC2554"/>
      <c r="AD2554"/>
    </row>
    <row r="2555" spans="1:30" s="10" customFormat="1" ht="45" customHeight="1">
      <c r="A2555" s="5"/>
      <c r="B2555" s="5"/>
      <c r="C2555" s="18">
        <v>2552</v>
      </c>
      <c r="D2555" s="19" t="s">
        <v>42</v>
      </c>
      <c r="E2555" s="65" t="s">
        <v>2634</v>
      </c>
      <c r="F2555" s="65" t="s">
        <v>2634</v>
      </c>
      <c r="G2555" s="65" t="str">
        <f t="shared" si="39"/>
        <v>Do</v>
      </c>
      <c r="H2555" s="60" t="s">
        <v>2637</v>
      </c>
      <c r="I2555" s="61">
        <v>0</v>
      </c>
      <c r="J2555" s="11">
        <v>1</v>
      </c>
      <c r="K2555" s="61">
        <v>25</v>
      </c>
      <c r="L2555"/>
      <c r="M2555"/>
      <c r="N2555"/>
      <c r="O2555"/>
      <c r="P2555"/>
      <c r="Q2555"/>
      <c r="R2555"/>
      <c r="S2555"/>
      <c r="T2555"/>
      <c r="U2555"/>
      <c r="V2555"/>
      <c r="W2555"/>
      <c r="X2555"/>
      <c r="Y2555"/>
      <c r="Z2555"/>
      <c r="AA2555"/>
      <c r="AB2555"/>
      <c r="AC2555"/>
      <c r="AD2555"/>
    </row>
    <row r="2556" spans="1:30" s="10" customFormat="1" ht="30" customHeight="1">
      <c r="A2556" s="5"/>
      <c r="B2556" s="5"/>
      <c r="C2556" s="18">
        <v>2553</v>
      </c>
      <c r="D2556" s="19" t="s">
        <v>42</v>
      </c>
      <c r="E2556" s="65" t="s">
        <v>2634</v>
      </c>
      <c r="F2556" s="65" t="s">
        <v>2634</v>
      </c>
      <c r="G2556" s="65" t="str">
        <f t="shared" si="39"/>
        <v>Do</v>
      </c>
      <c r="H2556" s="60" t="s">
        <v>2638</v>
      </c>
      <c r="I2556" s="61">
        <v>5.5</v>
      </c>
      <c r="J2556" s="11"/>
      <c r="K2556" s="61">
        <v>64.08</v>
      </c>
      <c r="L2556"/>
      <c r="M2556"/>
      <c r="N2556"/>
      <c r="O2556"/>
      <c r="P2556"/>
      <c r="Q2556"/>
      <c r="R2556"/>
      <c r="S2556"/>
      <c r="T2556"/>
      <c r="U2556"/>
      <c r="V2556"/>
      <c r="W2556"/>
      <c r="X2556"/>
      <c r="Y2556"/>
      <c r="Z2556"/>
      <c r="AA2556"/>
      <c r="AB2556"/>
      <c r="AC2556"/>
      <c r="AD2556"/>
    </row>
    <row r="2557" spans="1:30" s="10" customFormat="1" ht="30" customHeight="1">
      <c r="A2557" s="5"/>
      <c r="B2557" s="5"/>
      <c r="C2557" s="18">
        <v>2554</v>
      </c>
      <c r="D2557" s="19" t="s">
        <v>42</v>
      </c>
      <c r="E2557" s="65" t="s">
        <v>2634</v>
      </c>
      <c r="F2557" s="65" t="s">
        <v>2634</v>
      </c>
      <c r="G2557" s="65" t="str">
        <f t="shared" si="39"/>
        <v>Do</v>
      </c>
      <c r="H2557" s="60" t="s">
        <v>2639</v>
      </c>
      <c r="I2557" s="61">
        <v>1.65</v>
      </c>
      <c r="J2557" s="11"/>
      <c r="K2557" s="61">
        <v>69.540000000000006</v>
      </c>
      <c r="L2557"/>
      <c r="M2557"/>
      <c r="N2557"/>
      <c r="O2557"/>
      <c r="P2557"/>
      <c r="Q2557"/>
      <c r="R2557"/>
      <c r="S2557"/>
      <c r="T2557"/>
      <c r="U2557"/>
      <c r="V2557"/>
      <c r="W2557"/>
      <c r="X2557"/>
      <c r="Y2557"/>
      <c r="Z2557"/>
      <c r="AA2557"/>
      <c r="AB2557"/>
      <c r="AC2557"/>
      <c r="AD2557"/>
    </row>
    <row r="2558" spans="1:30" s="10" customFormat="1" ht="30" customHeight="1">
      <c r="A2558" s="5"/>
      <c r="B2558" s="5"/>
      <c r="C2558" s="18">
        <v>2555</v>
      </c>
      <c r="D2558" s="19" t="s">
        <v>42</v>
      </c>
      <c r="E2558" s="20" t="s">
        <v>43</v>
      </c>
      <c r="F2558" s="20" t="s">
        <v>43</v>
      </c>
      <c r="G2558" s="65" t="str">
        <f>IF(F2558=F2557,"Do",F2558)</f>
        <v>Bongaigaon Rural Rd Divn</v>
      </c>
      <c r="H2558" s="60" t="s">
        <v>2640</v>
      </c>
      <c r="I2558" s="61">
        <f>5.15-1.3</f>
        <v>3.8500000000000005</v>
      </c>
      <c r="J2558" s="11"/>
      <c r="K2558" s="61">
        <v>190</v>
      </c>
      <c r="L2558"/>
      <c r="M2558"/>
      <c r="N2558"/>
      <c r="O2558"/>
      <c r="P2558"/>
      <c r="Q2558"/>
      <c r="R2558"/>
      <c r="S2558"/>
      <c r="T2558"/>
      <c r="U2558"/>
      <c r="V2558"/>
      <c r="W2558"/>
      <c r="X2558"/>
      <c r="Y2558"/>
      <c r="Z2558"/>
      <c r="AA2558"/>
      <c r="AB2558"/>
      <c r="AC2558"/>
      <c r="AD2558"/>
    </row>
    <row r="2559" spans="1:30" s="10" customFormat="1" ht="45" customHeight="1">
      <c r="A2559" s="5"/>
      <c r="B2559" s="5"/>
      <c r="C2559" s="18">
        <v>2556</v>
      </c>
      <c r="D2559" s="19" t="s">
        <v>42</v>
      </c>
      <c r="E2559" s="20" t="s">
        <v>43</v>
      </c>
      <c r="F2559" s="20" t="s">
        <v>43</v>
      </c>
      <c r="G2559" s="65" t="str">
        <f t="shared" ref="G2559:G2563" si="40">IF(F2559=F2558,"Do",F2559)</f>
        <v>Do</v>
      </c>
      <c r="H2559" s="60" t="s">
        <v>2641</v>
      </c>
      <c r="I2559" s="61">
        <v>2.5</v>
      </c>
      <c r="J2559" s="11"/>
      <c r="K2559" s="61">
        <v>50</v>
      </c>
      <c r="L2559"/>
      <c r="M2559"/>
      <c r="N2559"/>
      <c r="O2559"/>
      <c r="P2559"/>
      <c r="Q2559"/>
      <c r="R2559"/>
      <c r="S2559"/>
      <c r="T2559"/>
      <c r="U2559"/>
      <c r="V2559"/>
      <c r="W2559"/>
      <c r="X2559"/>
      <c r="Y2559"/>
      <c r="Z2559"/>
      <c r="AA2559"/>
      <c r="AB2559"/>
      <c r="AC2559"/>
      <c r="AD2559"/>
    </row>
    <row r="2560" spans="1:30" s="10" customFormat="1" ht="30" customHeight="1">
      <c r="A2560" s="5"/>
      <c r="B2560" s="5"/>
      <c r="C2560" s="18">
        <v>2557</v>
      </c>
      <c r="D2560" s="19" t="s">
        <v>42</v>
      </c>
      <c r="E2560" s="20" t="s">
        <v>43</v>
      </c>
      <c r="F2560" s="20" t="s">
        <v>43</v>
      </c>
      <c r="G2560" s="65" t="str">
        <f t="shared" si="40"/>
        <v>Do</v>
      </c>
      <c r="H2560" s="60" t="s">
        <v>2642</v>
      </c>
      <c r="I2560" s="61">
        <v>2.6</v>
      </c>
      <c r="J2560" s="11"/>
      <c r="K2560" s="61">
        <v>50</v>
      </c>
      <c r="L2560"/>
      <c r="M2560"/>
      <c r="N2560"/>
      <c r="O2560"/>
      <c r="P2560"/>
      <c r="Q2560"/>
      <c r="R2560"/>
      <c r="S2560"/>
      <c r="T2560"/>
      <c r="U2560"/>
      <c r="V2560"/>
      <c r="W2560"/>
      <c r="X2560"/>
      <c r="Y2560"/>
      <c r="Z2560"/>
      <c r="AA2560"/>
      <c r="AB2560"/>
      <c r="AC2560"/>
      <c r="AD2560"/>
    </row>
    <row r="2561" spans="1:30" s="10" customFormat="1" ht="45" customHeight="1">
      <c r="A2561" s="5"/>
      <c r="B2561" s="5"/>
      <c r="C2561" s="18">
        <v>2558</v>
      </c>
      <c r="D2561" s="19" t="s">
        <v>42</v>
      </c>
      <c r="E2561" s="20" t="s">
        <v>43</v>
      </c>
      <c r="F2561" s="20" t="s">
        <v>43</v>
      </c>
      <c r="G2561" s="65" t="str">
        <f t="shared" si="40"/>
        <v>Do</v>
      </c>
      <c r="H2561" s="60" t="s">
        <v>2643</v>
      </c>
      <c r="I2561" s="61">
        <v>2.2999999999999998</v>
      </c>
      <c r="J2561" s="11"/>
      <c r="K2561" s="61">
        <v>60</v>
      </c>
      <c r="L2561"/>
      <c r="M2561"/>
      <c r="N2561"/>
      <c r="O2561"/>
      <c r="P2561"/>
      <c r="Q2561"/>
      <c r="R2561"/>
      <c r="S2561"/>
      <c r="T2561"/>
      <c r="U2561"/>
      <c r="V2561"/>
      <c r="W2561"/>
      <c r="X2561"/>
      <c r="Y2561"/>
      <c r="Z2561"/>
      <c r="AA2561"/>
      <c r="AB2561"/>
      <c r="AC2561"/>
      <c r="AD2561"/>
    </row>
    <row r="2562" spans="1:30" s="10" customFormat="1" ht="30" customHeight="1">
      <c r="A2562" s="5"/>
      <c r="B2562" s="5"/>
      <c r="C2562" s="18">
        <v>2559</v>
      </c>
      <c r="D2562" s="19" t="s">
        <v>42</v>
      </c>
      <c r="E2562" s="20" t="s">
        <v>43</v>
      </c>
      <c r="F2562" s="20" t="s">
        <v>43</v>
      </c>
      <c r="G2562" s="65" t="str">
        <f t="shared" si="40"/>
        <v>Do</v>
      </c>
      <c r="H2562" s="60" t="s">
        <v>2644</v>
      </c>
      <c r="I2562" s="61">
        <v>1.6</v>
      </c>
      <c r="J2562" s="11"/>
      <c r="K2562" s="61">
        <v>66.209999999999994</v>
      </c>
      <c r="L2562"/>
      <c r="M2562"/>
      <c r="N2562"/>
      <c r="O2562"/>
      <c r="P2562"/>
      <c r="Q2562"/>
      <c r="R2562"/>
      <c r="S2562"/>
      <c r="T2562"/>
      <c r="U2562"/>
      <c r="V2562"/>
      <c r="W2562"/>
      <c r="X2562"/>
      <c r="Y2562"/>
      <c r="Z2562"/>
      <c r="AA2562"/>
      <c r="AB2562"/>
      <c r="AC2562"/>
      <c r="AD2562"/>
    </row>
    <row r="2563" spans="1:30" s="10" customFormat="1" ht="30" customHeight="1">
      <c r="A2563" s="5"/>
      <c r="B2563" s="5"/>
      <c r="C2563" s="18">
        <v>2560</v>
      </c>
      <c r="D2563" s="19" t="s">
        <v>42</v>
      </c>
      <c r="E2563" s="20" t="s">
        <v>43</v>
      </c>
      <c r="F2563" s="20" t="s">
        <v>43</v>
      </c>
      <c r="G2563" s="65" t="str">
        <f t="shared" si="40"/>
        <v>Do</v>
      </c>
      <c r="H2563" s="60" t="s">
        <v>2645</v>
      </c>
      <c r="I2563" s="61">
        <v>0</v>
      </c>
      <c r="J2563" s="11">
        <v>1</v>
      </c>
      <c r="K2563" s="61">
        <v>23.79</v>
      </c>
      <c r="L2563"/>
      <c r="M2563"/>
      <c r="N2563"/>
      <c r="O2563"/>
      <c r="P2563"/>
      <c r="Q2563"/>
      <c r="R2563"/>
      <c r="S2563"/>
      <c r="T2563"/>
      <c r="U2563"/>
      <c r="V2563"/>
      <c r="W2563"/>
      <c r="X2563"/>
      <c r="Y2563"/>
      <c r="Z2563"/>
      <c r="AA2563"/>
      <c r="AB2563"/>
      <c r="AC2563"/>
      <c r="AD2563"/>
    </row>
    <row r="2564" spans="1:30" s="10" customFormat="1" ht="45" customHeight="1">
      <c r="A2564" s="5"/>
      <c r="B2564" s="5"/>
      <c r="C2564" s="18">
        <v>2561</v>
      </c>
      <c r="D2564" s="19" t="s">
        <v>42</v>
      </c>
      <c r="E2564" s="20" t="s">
        <v>43</v>
      </c>
      <c r="F2564" s="20" t="s">
        <v>43</v>
      </c>
      <c r="G2564" s="65" t="str">
        <f>IF(F2564=F2563,"Do",F2564)</f>
        <v>Do</v>
      </c>
      <c r="H2564" s="60" t="s">
        <v>2646</v>
      </c>
      <c r="I2564" s="61">
        <v>3</v>
      </c>
      <c r="J2564" s="11"/>
      <c r="K2564" s="61">
        <v>60</v>
      </c>
      <c r="L2564"/>
      <c r="M2564"/>
      <c r="N2564"/>
      <c r="O2564"/>
      <c r="P2564"/>
      <c r="Q2564"/>
      <c r="R2564"/>
      <c r="S2564"/>
      <c r="T2564"/>
      <c r="U2564"/>
      <c r="V2564"/>
      <c r="W2564"/>
      <c r="X2564"/>
      <c r="Y2564"/>
      <c r="Z2564"/>
      <c r="AA2564"/>
      <c r="AB2564"/>
      <c r="AC2564"/>
      <c r="AD2564"/>
    </row>
    <row r="2565" spans="1:30" s="10" customFormat="1" ht="45" customHeight="1">
      <c r="A2565" s="5"/>
      <c r="B2565" s="5"/>
      <c r="C2565" s="18">
        <v>2562</v>
      </c>
      <c r="D2565" s="19" t="s">
        <v>42</v>
      </c>
      <c r="E2565" s="65" t="s">
        <v>2634</v>
      </c>
      <c r="F2565" s="65" t="s">
        <v>2634</v>
      </c>
      <c r="G2565" s="65" t="str">
        <f>IF(F2565=F2564,"Do",F2565)</f>
        <v>Bongaigaon State Rd Divn</v>
      </c>
      <c r="H2565" s="60" t="s">
        <v>2647</v>
      </c>
      <c r="I2565" s="61">
        <v>3</v>
      </c>
      <c r="J2565" s="11"/>
      <c r="K2565" s="61">
        <v>32.11</v>
      </c>
      <c r="L2565"/>
      <c r="M2565"/>
      <c r="N2565"/>
      <c r="O2565"/>
      <c r="P2565"/>
      <c r="Q2565"/>
      <c r="R2565"/>
      <c r="S2565"/>
      <c r="T2565"/>
      <c r="U2565"/>
      <c r="V2565"/>
      <c r="W2565"/>
      <c r="X2565"/>
      <c r="Y2565"/>
      <c r="Z2565"/>
      <c r="AA2565"/>
      <c r="AB2565"/>
      <c r="AC2565"/>
      <c r="AD2565"/>
    </row>
    <row r="2566" spans="1:30" s="10" customFormat="1" ht="30" customHeight="1">
      <c r="A2566" s="5"/>
      <c r="B2566" s="5"/>
      <c r="C2566" s="18">
        <v>2563</v>
      </c>
      <c r="D2566" s="19" t="s">
        <v>42</v>
      </c>
      <c r="E2566" s="20" t="s">
        <v>43</v>
      </c>
      <c r="F2566" s="20" t="s">
        <v>43</v>
      </c>
      <c r="G2566" s="65" t="str">
        <f>IF(F2566=F2565,"Do",F2566)</f>
        <v>Bongaigaon Rural Rd Divn</v>
      </c>
      <c r="H2566" s="60" t="s">
        <v>2648</v>
      </c>
      <c r="I2566" s="61">
        <v>5</v>
      </c>
      <c r="J2566" s="11"/>
      <c r="K2566" s="61">
        <v>76.097999999999999</v>
      </c>
      <c r="L2566"/>
      <c r="M2566"/>
      <c r="N2566"/>
      <c r="O2566"/>
      <c r="P2566"/>
      <c r="Q2566"/>
      <c r="R2566"/>
      <c r="S2566"/>
      <c r="T2566"/>
      <c r="U2566"/>
      <c r="V2566"/>
      <c r="W2566"/>
      <c r="X2566"/>
      <c r="Y2566"/>
      <c r="Z2566"/>
      <c r="AA2566"/>
      <c r="AB2566"/>
      <c r="AC2566"/>
      <c r="AD2566"/>
    </row>
    <row r="2567" spans="1:30" s="10" customFormat="1" ht="45" customHeight="1">
      <c r="A2567" s="5"/>
      <c r="B2567" s="5"/>
      <c r="C2567" s="18">
        <v>2564</v>
      </c>
      <c r="D2567" s="19" t="s">
        <v>42</v>
      </c>
      <c r="E2567" s="20" t="s">
        <v>43</v>
      </c>
      <c r="F2567" s="20" t="s">
        <v>43</v>
      </c>
      <c r="G2567" s="65" t="str">
        <f t="shared" ref="G2567:G2630" si="41">IF(F2567=F2566,"Do",F2567)</f>
        <v>Do</v>
      </c>
      <c r="H2567" s="60" t="s">
        <v>2649</v>
      </c>
      <c r="I2567" s="61">
        <v>3.64</v>
      </c>
      <c r="J2567" s="11"/>
      <c r="K2567" s="61">
        <v>32.340000000000003</v>
      </c>
      <c r="L2567"/>
      <c r="M2567"/>
      <c r="N2567"/>
      <c r="O2567"/>
      <c r="P2567"/>
      <c r="Q2567"/>
      <c r="R2567"/>
      <c r="S2567"/>
      <c r="T2567"/>
      <c r="U2567"/>
      <c r="V2567"/>
      <c r="W2567"/>
      <c r="X2567"/>
      <c r="Y2567"/>
      <c r="Z2567"/>
      <c r="AA2567"/>
      <c r="AB2567"/>
      <c r="AC2567"/>
      <c r="AD2567"/>
    </row>
    <row r="2568" spans="1:30" s="10" customFormat="1" ht="30" customHeight="1">
      <c r="A2568" s="5"/>
      <c r="B2568" s="5"/>
      <c r="C2568" s="18">
        <v>2565</v>
      </c>
      <c r="D2568" s="19" t="s">
        <v>42</v>
      </c>
      <c r="E2568" s="20" t="s">
        <v>43</v>
      </c>
      <c r="F2568" s="20" t="s">
        <v>43</v>
      </c>
      <c r="G2568" s="65" t="str">
        <f t="shared" si="41"/>
        <v>Do</v>
      </c>
      <c r="H2568" s="60" t="s">
        <v>2650</v>
      </c>
      <c r="I2568" s="61">
        <v>1.06</v>
      </c>
      <c r="J2568" s="11"/>
      <c r="K2568" s="61">
        <v>15.07</v>
      </c>
      <c r="L2568"/>
      <c r="M2568"/>
      <c r="N2568"/>
      <c r="O2568"/>
      <c r="P2568"/>
      <c r="Q2568"/>
      <c r="R2568"/>
      <c r="S2568"/>
      <c r="T2568"/>
      <c r="U2568"/>
      <c r="V2568"/>
      <c r="W2568"/>
      <c r="X2568"/>
      <c r="Y2568"/>
      <c r="Z2568"/>
      <c r="AA2568"/>
      <c r="AB2568"/>
      <c r="AC2568"/>
      <c r="AD2568"/>
    </row>
    <row r="2569" spans="1:30" s="10" customFormat="1" ht="30" customHeight="1">
      <c r="A2569" s="5"/>
      <c r="B2569" s="5"/>
      <c r="C2569" s="18">
        <v>2566</v>
      </c>
      <c r="D2569" s="19" t="s">
        <v>42</v>
      </c>
      <c r="E2569" s="20" t="s">
        <v>43</v>
      </c>
      <c r="F2569" s="20" t="s">
        <v>43</v>
      </c>
      <c r="G2569" s="65" t="str">
        <f t="shared" si="41"/>
        <v>Do</v>
      </c>
      <c r="H2569" s="60" t="s">
        <v>2651</v>
      </c>
      <c r="I2569" s="61">
        <v>2.2000000000000002</v>
      </c>
      <c r="J2569" s="11"/>
      <c r="K2569" s="61">
        <v>26.5</v>
      </c>
      <c r="L2569"/>
      <c r="M2569"/>
      <c r="N2569"/>
      <c r="O2569"/>
      <c r="P2569"/>
      <c r="Q2569"/>
      <c r="R2569"/>
      <c r="S2569"/>
      <c r="T2569"/>
      <c r="U2569"/>
      <c r="V2569"/>
      <c r="W2569"/>
      <c r="X2569"/>
      <c r="Y2569"/>
      <c r="Z2569"/>
      <c r="AA2569"/>
      <c r="AB2569"/>
      <c r="AC2569"/>
      <c r="AD2569"/>
    </row>
    <row r="2570" spans="1:30" s="10" customFormat="1" ht="30" customHeight="1">
      <c r="A2570" s="5"/>
      <c r="B2570" s="5"/>
      <c r="C2570" s="18">
        <v>2567</v>
      </c>
      <c r="D2570" s="19" t="s">
        <v>42</v>
      </c>
      <c r="E2570" s="20" t="s">
        <v>43</v>
      </c>
      <c r="F2570" s="20" t="s">
        <v>43</v>
      </c>
      <c r="G2570" s="65" t="str">
        <f t="shared" si="41"/>
        <v>Do</v>
      </c>
      <c r="H2570" s="60" t="s">
        <v>2652</v>
      </c>
      <c r="I2570" s="61">
        <v>0.9</v>
      </c>
      <c r="J2570" s="11"/>
      <c r="K2570" s="61">
        <v>45</v>
      </c>
      <c r="L2570"/>
      <c r="M2570"/>
      <c r="N2570"/>
      <c r="O2570"/>
      <c r="P2570"/>
      <c r="Q2570"/>
      <c r="R2570"/>
      <c r="S2570"/>
      <c r="T2570"/>
      <c r="U2570"/>
      <c r="V2570"/>
      <c r="W2570"/>
      <c r="X2570"/>
      <c r="Y2570"/>
      <c r="Z2570"/>
      <c r="AA2570"/>
      <c r="AB2570"/>
      <c r="AC2570"/>
      <c r="AD2570"/>
    </row>
    <row r="2571" spans="1:30" s="10" customFormat="1" ht="30" customHeight="1">
      <c r="A2571" s="5"/>
      <c r="B2571" s="5"/>
      <c r="C2571" s="18">
        <v>2568</v>
      </c>
      <c r="D2571" s="19" t="s">
        <v>42</v>
      </c>
      <c r="E2571" s="20" t="s">
        <v>43</v>
      </c>
      <c r="F2571" s="20" t="s">
        <v>43</v>
      </c>
      <c r="G2571" s="65" t="str">
        <f t="shared" si="41"/>
        <v>Do</v>
      </c>
      <c r="H2571" s="60" t="s">
        <v>2653</v>
      </c>
      <c r="I2571" s="61">
        <v>0.8</v>
      </c>
      <c r="J2571" s="11"/>
      <c r="K2571" s="61">
        <v>40</v>
      </c>
      <c r="L2571"/>
      <c r="M2571"/>
      <c r="N2571"/>
      <c r="O2571"/>
      <c r="P2571"/>
      <c r="Q2571"/>
      <c r="R2571"/>
      <c r="S2571"/>
      <c r="T2571"/>
      <c r="U2571"/>
      <c r="V2571"/>
      <c r="W2571"/>
      <c r="X2571"/>
      <c r="Y2571"/>
      <c r="Z2571"/>
      <c r="AA2571"/>
      <c r="AB2571"/>
      <c r="AC2571"/>
      <c r="AD2571"/>
    </row>
    <row r="2572" spans="1:30" s="10" customFormat="1" ht="30" customHeight="1">
      <c r="A2572" s="5"/>
      <c r="B2572" s="5"/>
      <c r="C2572" s="18">
        <v>2569</v>
      </c>
      <c r="D2572" s="19" t="s">
        <v>42</v>
      </c>
      <c r="E2572" s="20" t="s">
        <v>43</v>
      </c>
      <c r="F2572" s="20" t="s">
        <v>43</v>
      </c>
      <c r="G2572" s="65" t="str">
        <f t="shared" si="41"/>
        <v>Do</v>
      </c>
      <c r="H2572" s="60" t="s">
        <v>2654</v>
      </c>
      <c r="I2572" s="61">
        <v>0.85</v>
      </c>
      <c r="J2572" s="11"/>
      <c r="K2572" s="61">
        <v>42.5</v>
      </c>
      <c r="L2572"/>
      <c r="M2572"/>
      <c r="N2572"/>
      <c r="O2572"/>
      <c r="P2572"/>
      <c r="Q2572"/>
      <c r="R2572"/>
      <c r="S2572"/>
      <c r="T2572"/>
      <c r="U2572"/>
      <c r="V2572"/>
      <c r="W2572"/>
      <c r="X2572"/>
      <c r="Y2572"/>
      <c r="Z2572"/>
      <c r="AA2572"/>
      <c r="AB2572"/>
      <c r="AC2572"/>
      <c r="AD2572"/>
    </row>
    <row r="2573" spans="1:30" s="10" customFormat="1" ht="30" customHeight="1">
      <c r="A2573" s="5"/>
      <c r="B2573" s="5"/>
      <c r="C2573" s="18">
        <v>2570</v>
      </c>
      <c r="D2573" s="19" t="s">
        <v>42</v>
      </c>
      <c r="E2573" s="20" t="s">
        <v>43</v>
      </c>
      <c r="F2573" s="20" t="s">
        <v>43</v>
      </c>
      <c r="G2573" s="65" t="str">
        <f t="shared" si="41"/>
        <v>Do</v>
      </c>
      <c r="H2573" s="60" t="s">
        <v>2655</v>
      </c>
      <c r="I2573" s="61">
        <v>1.25</v>
      </c>
      <c r="J2573" s="11"/>
      <c r="K2573" s="61">
        <v>61.5</v>
      </c>
      <c r="L2573"/>
      <c r="M2573"/>
      <c r="N2573"/>
      <c r="O2573"/>
      <c r="P2573"/>
      <c r="Q2573"/>
      <c r="R2573"/>
      <c r="S2573"/>
      <c r="T2573"/>
      <c r="U2573"/>
      <c r="V2573"/>
      <c r="W2573"/>
      <c r="X2573"/>
      <c r="Y2573"/>
      <c r="Z2573"/>
      <c r="AA2573"/>
      <c r="AB2573"/>
      <c r="AC2573"/>
      <c r="AD2573"/>
    </row>
    <row r="2574" spans="1:30" s="10" customFormat="1" ht="30" customHeight="1">
      <c r="A2574" s="5"/>
      <c r="B2574" s="5"/>
      <c r="C2574" s="18">
        <v>2571</v>
      </c>
      <c r="D2574" s="19" t="s">
        <v>42</v>
      </c>
      <c r="E2574" s="20" t="s">
        <v>43</v>
      </c>
      <c r="F2574" s="20" t="s">
        <v>43</v>
      </c>
      <c r="G2574" s="65" t="str">
        <f t="shared" si="41"/>
        <v>Do</v>
      </c>
      <c r="H2574" s="60" t="s">
        <v>2656</v>
      </c>
      <c r="I2574" s="61">
        <v>0.99</v>
      </c>
      <c r="J2574" s="11"/>
      <c r="K2574" s="61">
        <v>55</v>
      </c>
      <c r="L2574"/>
      <c r="M2574"/>
      <c r="N2574"/>
      <c r="O2574"/>
      <c r="P2574"/>
      <c r="Q2574"/>
      <c r="R2574"/>
      <c r="S2574"/>
      <c r="T2574"/>
      <c r="U2574"/>
      <c r="V2574"/>
      <c r="W2574"/>
      <c r="X2574"/>
      <c r="Y2574"/>
      <c r="Z2574"/>
      <c r="AA2574"/>
      <c r="AB2574"/>
      <c r="AC2574"/>
      <c r="AD2574"/>
    </row>
    <row r="2575" spans="1:30" ht="30" customHeight="1">
      <c r="A2575" s="5"/>
      <c r="B2575" s="5"/>
      <c r="C2575" s="18">
        <v>2572</v>
      </c>
      <c r="D2575" s="19" t="s">
        <v>42</v>
      </c>
      <c r="E2575" s="20" t="s">
        <v>43</v>
      </c>
      <c r="F2575" s="20" t="s">
        <v>43</v>
      </c>
      <c r="G2575" s="65" t="str">
        <f t="shared" si="41"/>
        <v>Do</v>
      </c>
      <c r="H2575" s="60" t="s">
        <v>2657</v>
      </c>
      <c r="I2575" s="61">
        <v>0</v>
      </c>
      <c r="J2575" s="11">
        <v>1</v>
      </c>
      <c r="K2575" s="61">
        <v>49.92</v>
      </c>
    </row>
    <row r="2576" spans="1:30" ht="30" customHeight="1">
      <c r="A2576" s="5"/>
      <c r="B2576" s="5"/>
      <c r="C2576" s="18">
        <v>2573</v>
      </c>
      <c r="D2576" s="19" t="s">
        <v>42</v>
      </c>
      <c r="E2576" s="20" t="s">
        <v>43</v>
      </c>
      <c r="F2576" s="20" t="s">
        <v>43</v>
      </c>
      <c r="G2576" s="65" t="str">
        <f t="shared" si="41"/>
        <v>Do</v>
      </c>
      <c r="H2576" s="60" t="s">
        <v>2658</v>
      </c>
      <c r="I2576" s="61">
        <v>2</v>
      </c>
      <c r="J2576" s="11"/>
      <c r="K2576" s="61">
        <v>106</v>
      </c>
    </row>
    <row r="2577" spans="1:12" ht="45" customHeight="1">
      <c r="A2577" s="5"/>
      <c r="B2577" s="5"/>
      <c r="C2577" s="18">
        <v>2574</v>
      </c>
      <c r="D2577" s="19" t="s">
        <v>42</v>
      </c>
      <c r="E2577" s="65" t="s">
        <v>2634</v>
      </c>
      <c r="F2577" s="65" t="s">
        <v>2634</v>
      </c>
      <c r="G2577" s="65" t="str">
        <f t="shared" si="41"/>
        <v>Bongaigaon State Rd Divn</v>
      </c>
      <c r="H2577" s="60" t="s">
        <v>2659</v>
      </c>
      <c r="I2577" s="61">
        <v>4.3</v>
      </c>
      <c r="J2577" s="11"/>
      <c r="K2577" s="61">
        <v>85.33</v>
      </c>
    </row>
    <row r="2578" spans="1:12" ht="45.75" customHeight="1">
      <c r="A2578" s="5"/>
      <c r="B2578" s="5"/>
      <c r="C2578" s="18">
        <v>2575</v>
      </c>
      <c r="D2578" s="19" t="s">
        <v>422</v>
      </c>
      <c r="E2578" s="65" t="s">
        <v>423</v>
      </c>
      <c r="F2578" s="65" t="s">
        <v>423</v>
      </c>
      <c r="G2578" s="65" t="str">
        <f t="shared" si="41"/>
        <v>Chirang R&amp;B Divn</v>
      </c>
      <c r="H2578" s="60" t="s">
        <v>2660</v>
      </c>
      <c r="I2578" s="61">
        <v>1.25</v>
      </c>
      <c r="J2578" s="11"/>
      <c r="K2578" s="61">
        <v>25</v>
      </c>
      <c r="L2578" s="176"/>
    </row>
    <row r="2579" spans="1:12" s="182" customFormat="1" ht="45.75" customHeight="1">
      <c r="A2579" s="218"/>
      <c r="B2579" s="218"/>
      <c r="C2579" s="18">
        <v>2576</v>
      </c>
      <c r="D2579" s="19" t="s">
        <v>422</v>
      </c>
      <c r="E2579" s="65" t="s">
        <v>423</v>
      </c>
      <c r="F2579" s="65" t="s">
        <v>423</v>
      </c>
      <c r="G2579" s="180" t="str">
        <f t="shared" si="41"/>
        <v>Do</v>
      </c>
      <c r="H2579" s="181" t="s">
        <v>2661</v>
      </c>
      <c r="I2579" s="101">
        <f>3.75-2.5</f>
        <v>1.25</v>
      </c>
      <c r="J2579" s="11"/>
      <c r="K2579" s="101">
        <v>25</v>
      </c>
      <c r="L2579" s="176"/>
    </row>
    <row r="2580" spans="1:12" s="182" customFormat="1" ht="45.75" customHeight="1">
      <c r="A2580" s="218"/>
      <c r="B2580" s="218"/>
      <c r="C2580" s="18">
        <v>2577</v>
      </c>
      <c r="D2580" s="19" t="s">
        <v>422</v>
      </c>
      <c r="E2580" s="65" t="s">
        <v>423</v>
      </c>
      <c r="F2580" s="65" t="s">
        <v>423</v>
      </c>
      <c r="G2580" s="180" t="str">
        <f t="shared" si="41"/>
        <v>Do</v>
      </c>
      <c r="H2580" s="181" t="s">
        <v>2662</v>
      </c>
      <c r="I2580" s="101">
        <f>4.75-3.75</f>
        <v>1</v>
      </c>
      <c r="J2580" s="11"/>
      <c r="K2580" s="101">
        <v>20</v>
      </c>
      <c r="L2580" s="176"/>
    </row>
    <row r="2581" spans="1:12" s="182" customFormat="1" ht="45.75" customHeight="1">
      <c r="A2581" s="218"/>
      <c r="B2581" s="218"/>
      <c r="C2581" s="18">
        <v>2578</v>
      </c>
      <c r="D2581" s="19" t="s">
        <v>422</v>
      </c>
      <c r="E2581" s="65" t="s">
        <v>423</v>
      </c>
      <c r="F2581" s="65" t="s">
        <v>423</v>
      </c>
      <c r="G2581" s="180" t="str">
        <f t="shared" si="41"/>
        <v>Do</v>
      </c>
      <c r="H2581" s="181" t="s">
        <v>2663</v>
      </c>
      <c r="I2581" s="101">
        <f>7.15-4.75</f>
        <v>2.4000000000000004</v>
      </c>
      <c r="J2581" s="11"/>
      <c r="K2581" s="101">
        <v>50</v>
      </c>
      <c r="L2581" s="176"/>
    </row>
    <row r="2582" spans="1:12" s="182" customFormat="1" ht="45.75" customHeight="1">
      <c r="A2582" s="218"/>
      <c r="B2582" s="218"/>
      <c r="C2582" s="18">
        <v>2579</v>
      </c>
      <c r="D2582" s="19" t="s">
        <v>422</v>
      </c>
      <c r="E2582" s="65" t="s">
        <v>423</v>
      </c>
      <c r="F2582" s="65" t="s">
        <v>423</v>
      </c>
      <c r="G2582" s="180" t="str">
        <f t="shared" si="41"/>
        <v>Do</v>
      </c>
      <c r="H2582" s="181" t="s">
        <v>2664</v>
      </c>
      <c r="I2582" s="101">
        <f>8.8-7.15</f>
        <v>1.6500000000000004</v>
      </c>
      <c r="J2582" s="11"/>
      <c r="K2582" s="101">
        <v>35</v>
      </c>
      <c r="L2582" s="176"/>
    </row>
    <row r="2583" spans="1:12" s="182" customFormat="1" ht="45.75" customHeight="1">
      <c r="A2583" s="218"/>
      <c r="B2583" s="218"/>
      <c r="C2583" s="18">
        <v>2580</v>
      </c>
      <c r="D2583" s="19" t="s">
        <v>422</v>
      </c>
      <c r="E2583" s="65" t="s">
        <v>423</v>
      </c>
      <c r="F2583" s="65" t="s">
        <v>423</v>
      </c>
      <c r="G2583" s="180" t="str">
        <f t="shared" si="41"/>
        <v>Do</v>
      </c>
      <c r="H2583" s="181" t="s">
        <v>2665</v>
      </c>
      <c r="I2583" s="101">
        <f>10.42-8.8</f>
        <v>1.6199999999999992</v>
      </c>
      <c r="J2583" s="11"/>
      <c r="K2583" s="101">
        <v>35</v>
      </c>
      <c r="L2583" s="176"/>
    </row>
    <row r="2584" spans="1:12" s="182" customFormat="1" ht="45.75" customHeight="1">
      <c r="A2584" s="218"/>
      <c r="B2584" s="218"/>
      <c r="C2584" s="18">
        <v>2581</v>
      </c>
      <c r="D2584" s="19" t="s">
        <v>422</v>
      </c>
      <c r="E2584" s="65" t="s">
        <v>423</v>
      </c>
      <c r="F2584" s="65" t="s">
        <v>423</v>
      </c>
      <c r="G2584" s="180" t="str">
        <f t="shared" si="41"/>
        <v>Do</v>
      </c>
      <c r="H2584" s="181" t="s">
        <v>2666</v>
      </c>
      <c r="I2584" s="101">
        <f>15.02-10.42</f>
        <v>4.5999999999999996</v>
      </c>
      <c r="J2584" s="11"/>
      <c r="K2584" s="101">
        <v>100</v>
      </c>
      <c r="L2584" s="176"/>
    </row>
    <row r="2585" spans="1:12" s="182" customFormat="1" ht="45.75" customHeight="1">
      <c r="A2585" s="218"/>
      <c r="B2585" s="218"/>
      <c r="C2585" s="18">
        <v>2582</v>
      </c>
      <c r="D2585" s="19" t="s">
        <v>422</v>
      </c>
      <c r="E2585" s="65" t="s">
        <v>423</v>
      </c>
      <c r="F2585" s="65" t="s">
        <v>423</v>
      </c>
      <c r="G2585" s="180" t="str">
        <f t="shared" si="41"/>
        <v>Do</v>
      </c>
      <c r="H2585" s="181" t="s">
        <v>2667</v>
      </c>
      <c r="I2585" s="101">
        <f>16.165-15.02</f>
        <v>1.1449999999999996</v>
      </c>
      <c r="J2585" s="11"/>
      <c r="K2585" s="101">
        <v>25</v>
      </c>
      <c r="L2585" s="176"/>
    </row>
    <row r="2586" spans="1:12" s="182" customFormat="1" ht="45.75" customHeight="1">
      <c r="A2586" s="218"/>
      <c r="B2586" s="218"/>
      <c r="C2586" s="18">
        <v>2583</v>
      </c>
      <c r="D2586" s="19" t="s">
        <v>422</v>
      </c>
      <c r="E2586" s="65" t="s">
        <v>423</v>
      </c>
      <c r="F2586" s="65" t="s">
        <v>423</v>
      </c>
      <c r="G2586" s="180" t="str">
        <f t="shared" si="41"/>
        <v>Do</v>
      </c>
      <c r="H2586" s="181" t="s">
        <v>2668</v>
      </c>
      <c r="I2586" s="101">
        <v>0.86</v>
      </c>
      <c r="J2586" s="11"/>
      <c r="K2586" s="101">
        <v>50</v>
      </c>
      <c r="L2586" s="176"/>
    </row>
    <row r="2587" spans="1:12" s="182" customFormat="1" ht="45.75" customHeight="1">
      <c r="A2587" s="218"/>
      <c r="B2587" s="218"/>
      <c r="C2587" s="18">
        <v>2584</v>
      </c>
      <c r="D2587" s="19" t="s">
        <v>422</v>
      </c>
      <c r="E2587" s="65" t="s">
        <v>423</v>
      </c>
      <c r="F2587" s="65" t="s">
        <v>423</v>
      </c>
      <c r="G2587" s="180" t="str">
        <f t="shared" si="41"/>
        <v>Do</v>
      </c>
      <c r="H2587" s="181" t="s">
        <v>2669</v>
      </c>
      <c r="I2587" s="101">
        <v>2.5</v>
      </c>
      <c r="J2587" s="11"/>
      <c r="K2587" s="101">
        <v>50</v>
      </c>
      <c r="L2587" s="176"/>
    </row>
    <row r="2588" spans="1:12" s="182" customFormat="1" ht="30.75" customHeight="1">
      <c r="A2588" s="218"/>
      <c r="B2588" s="218"/>
      <c r="C2588" s="18">
        <v>2585</v>
      </c>
      <c r="D2588" s="19" t="s">
        <v>422</v>
      </c>
      <c r="E2588" s="65" t="s">
        <v>423</v>
      </c>
      <c r="F2588" s="65" t="s">
        <v>423</v>
      </c>
      <c r="G2588" s="180" t="str">
        <f t="shared" si="41"/>
        <v>Do</v>
      </c>
      <c r="H2588" s="181" t="s">
        <v>2670</v>
      </c>
      <c r="I2588" s="101">
        <f>12.5-10.9</f>
        <v>1.5999999999999996</v>
      </c>
      <c r="J2588" s="11"/>
      <c r="K2588" s="101">
        <v>20</v>
      </c>
      <c r="L2588" s="176"/>
    </row>
    <row r="2589" spans="1:12" s="182" customFormat="1" ht="30.75" customHeight="1">
      <c r="A2589" s="218"/>
      <c r="B2589" s="218"/>
      <c r="C2589" s="18">
        <v>2586</v>
      </c>
      <c r="D2589" s="19" t="s">
        <v>42</v>
      </c>
      <c r="E2589" s="65" t="s">
        <v>2634</v>
      </c>
      <c r="F2589" s="65" t="s">
        <v>2634</v>
      </c>
      <c r="G2589" s="180" t="str">
        <f t="shared" si="41"/>
        <v>Bongaigaon State Rd Divn</v>
      </c>
      <c r="H2589" s="181" t="s">
        <v>2671</v>
      </c>
      <c r="I2589" s="101">
        <v>1.2</v>
      </c>
      <c r="J2589" s="11"/>
      <c r="K2589" s="101">
        <v>60</v>
      </c>
      <c r="L2589" s="176"/>
    </row>
    <row r="2590" spans="1:12" s="182" customFormat="1" ht="30.75" customHeight="1">
      <c r="A2590" s="218"/>
      <c r="B2590" s="218"/>
      <c r="C2590" s="18">
        <v>2587</v>
      </c>
      <c r="D2590" s="19" t="s">
        <v>42</v>
      </c>
      <c r="E2590" s="65" t="s">
        <v>2634</v>
      </c>
      <c r="F2590" s="65" t="s">
        <v>2634</v>
      </c>
      <c r="G2590" s="180" t="str">
        <f t="shared" si="41"/>
        <v>Do</v>
      </c>
      <c r="H2590" s="181" t="s">
        <v>2672</v>
      </c>
      <c r="I2590" s="101">
        <v>3.2</v>
      </c>
      <c r="J2590" s="11"/>
      <c r="K2590" s="101">
        <v>45</v>
      </c>
      <c r="L2590" s="176"/>
    </row>
    <row r="2591" spans="1:12" s="182" customFormat="1" ht="45.75" customHeight="1">
      <c r="A2591" s="218"/>
      <c r="B2591" s="218"/>
      <c r="C2591" s="18">
        <v>2588</v>
      </c>
      <c r="D2591" s="19" t="s">
        <v>42</v>
      </c>
      <c r="E2591" s="65" t="s">
        <v>2634</v>
      </c>
      <c r="F2591" s="65" t="s">
        <v>2634</v>
      </c>
      <c r="G2591" s="180" t="str">
        <f t="shared" si="41"/>
        <v>Do</v>
      </c>
      <c r="H2591" s="181" t="s">
        <v>2673</v>
      </c>
      <c r="I2591" s="101">
        <v>0</v>
      </c>
      <c r="J2591" s="11">
        <v>1</v>
      </c>
      <c r="K2591" s="101">
        <v>59.32</v>
      </c>
      <c r="L2591" s="176"/>
    </row>
    <row r="2592" spans="1:12" ht="30.75" customHeight="1">
      <c r="A2592" s="5"/>
      <c r="B2592" s="5"/>
      <c r="C2592" s="18">
        <v>2589</v>
      </c>
      <c r="D2592" s="19" t="s">
        <v>57</v>
      </c>
      <c r="E2592" s="20" t="s">
        <v>58</v>
      </c>
      <c r="F2592" s="20" t="s">
        <v>58</v>
      </c>
      <c r="G2592" s="65" t="str">
        <f t="shared" si="41"/>
        <v>Dhubri Rural Rd Divn</v>
      </c>
      <c r="H2592" s="32" t="s">
        <v>2674</v>
      </c>
      <c r="I2592" s="183">
        <v>0</v>
      </c>
      <c r="J2592" s="11">
        <v>1</v>
      </c>
      <c r="K2592" s="183">
        <v>17.63</v>
      </c>
      <c r="L2592" s="176"/>
    </row>
    <row r="2593" spans="1:12" ht="30.75" customHeight="1">
      <c r="A2593" s="5"/>
      <c r="B2593" s="5"/>
      <c r="C2593" s="18">
        <v>2590</v>
      </c>
      <c r="D2593" s="19" t="s">
        <v>57</v>
      </c>
      <c r="E2593" s="20" t="s">
        <v>58</v>
      </c>
      <c r="F2593" s="20" t="s">
        <v>58</v>
      </c>
      <c r="G2593" s="65" t="str">
        <f t="shared" si="41"/>
        <v>Do</v>
      </c>
      <c r="H2593" s="32" t="s">
        <v>2675</v>
      </c>
      <c r="I2593" s="183">
        <v>0</v>
      </c>
      <c r="J2593" s="11"/>
      <c r="K2593" s="183">
        <v>50</v>
      </c>
      <c r="L2593" s="176"/>
    </row>
    <row r="2594" spans="1:12" ht="30" customHeight="1">
      <c r="A2594" s="5"/>
      <c r="B2594" s="5"/>
      <c r="C2594" s="18">
        <v>2591</v>
      </c>
      <c r="D2594" s="19" t="s">
        <v>393</v>
      </c>
      <c r="E2594" s="89" t="s">
        <v>829</v>
      </c>
      <c r="F2594" s="89" t="s">
        <v>829</v>
      </c>
      <c r="G2594" s="180" t="e">
        <f>IF(F2594=#REF!,"Do",F2594)</f>
        <v>#REF!</v>
      </c>
      <c r="H2594" s="60" t="s">
        <v>2676</v>
      </c>
      <c r="I2594" s="68">
        <v>6</v>
      </c>
      <c r="J2594" s="11"/>
      <c r="K2594" s="68">
        <v>120</v>
      </c>
      <c r="L2594" s="176"/>
    </row>
    <row r="2595" spans="1:12" ht="30" customHeight="1">
      <c r="A2595" s="5"/>
      <c r="B2595" s="5"/>
      <c r="C2595" s="18">
        <v>2592</v>
      </c>
      <c r="D2595" s="19" t="s">
        <v>393</v>
      </c>
      <c r="E2595" s="89" t="s">
        <v>829</v>
      </c>
      <c r="F2595" s="89" t="s">
        <v>829</v>
      </c>
      <c r="G2595" s="180" t="str">
        <f t="shared" si="41"/>
        <v>Do</v>
      </c>
      <c r="H2595" s="60" t="s">
        <v>2677</v>
      </c>
      <c r="I2595" s="68">
        <v>2</v>
      </c>
      <c r="J2595" s="11"/>
      <c r="K2595" s="68">
        <v>40</v>
      </c>
      <c r="L2595" s="176"/>
    </row>
    <row r="2596" spans="1:12" ht="30" customHeight="1">
      <c r="A2596" s="5"/>
      <c r="B2596" s="5"/>
      <c r="C2596" s="18">
        <v>2593</v>
      </c>
      <c r="D2596" s="19" t="s">
        <v>393</v>
      </c>
      <c r="E2596" s="89" t="s">
        <v>829</v>
      </c>
      <c r="F2596" s="89" t="s">
        <v>829</v>
      </c>
      <c r="G2596" s="180" t="str">
        <f t="shared" si="41"/>
        <v>Do</v>
      </c>
      <c r="H2596" s="60" t="s">
        <v>2678</v>
      </c>
      <c r="I2596" s="68">
        <v>1.2</v>
      </c>
      <c r="J2596" s="11"/>
      <c r="K2596" s="68">
        <v>30</v>
      </c>
      <c r="L2596" s="176"/>
    </row>
    <row r="2597" spans="1:12" ht="30" customHeight="1">
      <c r="A2597" s="5"/>
      <c r="B2597" s="5"/>
      <c r="C2597" s="18">
        <v>2594</v>
      </c>
      <c r="D2597" s="19" t="s">
        <v>393</v>
      </c>
      <c r="E2597" s="89" t="s">
        <v>829</v>
      </c>
      <c r="F2597" s="89" t="s">
        <v>829</v>
      </c>
      <c r="G2597" s="180" t="str">
        <f t="shared" si="41"/>
        <v>Do</v>
      </c>
      <c r="H2597" s="60" t="s">
        <v>2679</v>
      </c>
      <c r="I2597" s="68">
        <v>2</v>
      </c>
      <c r="J2597" s="11"/>
      <c r="K2597" s="68">
        <v>40</v>
      </c>
      <c r="L2597" s="176"/>
    </row>
    <row r="2598" spans="1:12" ht="45" customHeight="1">
      <c r="A2598" s="5"/>
      <c r="B2598" s="5"/>
      <c r="C2598" s="18">
        <v>2595</v>
      </c>
      <c r="D2598" s="19" t="s">
        <v>393</v>
      </c>
      <c r="E2598" s="65" t="s">
        <v>2680</v>
      </c>
      <c r="F2598" s="65" t="s">
        <v>2680</v>
      </c>
      <c r="G2598" s="180" t="str">
        <f t="shared" si="41"/>
        <v>Nagaor RR Division</v>
      </c>
      <c r="H2598" s="60" t="s">
        <v>2681</v>
      </c>
      <c r="I2598" s="68">
        <f>11.8-9</f>
        <v>2.8000000000000007</v>
      </c>
      <c r="J2598" s="11"/>
      <c r="K2598" s="68">
        <v>60</v>
      </c>
      <c r="L2598" s="176"/>
    </row>
    <row r="2599" spans="1:12" ht="45" customHeight="1">
      <c r="A2599" s="5"/>
      <c r="B2599" s="5"/>
      <c r="C2599" s="18">
        <v>2596</v>
      </c>
      <c r="D2599" s="19" t="s">
        <v>393</v>
      </c>
      <c r="E2599" s="65" t="s">
        <v>2680</v>
      </c>
      <c r="F2599" s="65" t="s">
        <v>2680</v>
      </c>
      <c r="G2599" s="180" t="str">
        <f t="shared" si="41"/>
        <v>Do</v>
      </c>
      <c r="H2599" s="60" t="s">
        <v>2682</v>
      </c>
      <c r="I2599" s="68">
        <f>1-0.75</f>
        <v>0.25</v>
      </c>
      <c r="J2599" s="11"/>
      <c r="K2599" s="68">
        <v>10</v>
      </c>
      <c r="L2599" s="176"/>
    </row>
    <row r="2600" spans="1:12" ht="30" customHeight="1">
      <c r="A2600" s="5"/>
      <c r="B2600" s="5"/>
      <c r="C2600" s="18">
        <v>2597</v>
      </c>
      <c r="D2600" s="19" t="s">
        <v>393</v>
      </c>
      <c r="E2600" s="184" t="s">
        <v>2680</v>
      </c>
      <c r="F2600" s="184" t="s">
        <v>2680</v>
      </c>
      <c r="G2600" s="180" t="str">
        <f t="shared" si="41"/>
        <v>Do</v>
      </c>
      <c r="H2600" s="60" t="s">
        <v>2683</v>
      </c>
      <c r="I2600" s="68">
        <f>1.5-0.85</f>
        <v>0.65</v>
      </c>
      <c r="J2600" s="11"/>
      <c r="K2600" s="68">
        <v>18.38</v>
      </c>
      <c r="L2600" s="176"/>
    </row>
    <row r="2601" spans="1:12" ht="30" customHeight="1">
      <c r="A2601" s="5"/>
      <c r="B2601" s="5"/>
      <c r="C2601" s="18">
        <v>2598</v>
      </c>
      <c r="D2601" s="19" t="s">
        <v>393</v>
      </c>
      <c r="E2601" s="184" t="s">
        <v>2680</v>
      </c>
      <c r="F2601" s="184" t="s">
        <v>2680</v>
      </c>
      <c r="G2601" s="180" t="str">
        <f t="shared" si="41"/>
        <v>Do</v>
      </c>
      <c r="H2601" s="60" t="s">
        <v>2684</v>
      </c>
      <c r="I2601" s="68">
        <v>0.55000000000000004</v>
      </c>
      <c r="J2601" s="11"/>
      <c r="K2601" s="68">
        <v>15.28</v>
      </c>
      <c r="L2601" s="176"/>
    </row>
    <row r="2602" spans="1:12" ht="45" customHeight="1">
      <c r="A2602" s="5"/>
      <c r="B2602" s="5"/>
      <c r="C2602" s="18">
        <v>2599</v>
      </c>
      <c r="D2602" s="19" t="s">
        <v>393</v>
      </c>
      <c r="E2602" s="184" t="s">
        <v>2680</v>
      </c>
      <c r="F2602" s="184" t="s">
        <v>2680</v>
      </c>
      <c r="G2602" s="180" t="str">
        <f t="shared" si="41"/>
        <v>Do</v>
      </c>
      <c r="H2602" s="60" t="s">
        <v>2685</v>
      </c>
      <c r="I2602" s="68">
        <v>1.5</v>
      </c>
      <c r="J2602" s="11"/>
      <c r="K2602" s="68">
        <v>28</v>
      </c>
      <c r="L2602" s="176"/>
    </row>
    <row r="2603" spans="1:12" ht="30" customHeight="1">
      <c r="A2603" s="5"/>
      <c r="B2603" s="5"/>
      <c r="C2603" s="18">
        <v>2600</v>
      </c>
      <c r="D2603" s="19" t="s">
        <v>393</v>
      </c>
      <c r="E2603" s="184" t="s">
        <v>2680</v>
      </c>
      <c r="F2603" s="184" t="s">
        <v>2680</v>
      </c>
      <c r="G2603" s="180" t="str">
        <f t="shared" si="41"/>
        <v>Do</v>
      </c>
      <c r="H2603" s="60" t="s">
        <v>2686</v>
      </c>
      <c r="I2603" s="68">
        <v>1.2</v>
      </c>
      <c r="J2603" s="11"/>
      <c r="K2603" s="68">
        <v>20</v>
      </c>
      <c r="L2603" s="176"/>
    </row>
    <row r="2604" spans="1:12" ht="45" customHeight="1">
      <c r="A2604" s="5"/>
      <c r="B2604" s="5"/>
      <c r="C2604" s="18">
        <v>2601</v>
      </c>
      <c r="D2604" s="19" t="s">
        <v>393</v>
      </c>
      <c r="E2604" s="184" t="s">
        <v>2680</v>
      </c>
      <c r="F2604" s="184" t="s">
        <v>2680</v>
      </c>
      <c r="G2604" s="180" t="str">
        <f t="shared" si="41"/>
        <v>Do</v>
      </c>
      <c r="H2604" s="60" t="s">
        <v>2687</v>
      </c>
      <c r="I2604" s="68">
        <v>1</v>
      </c>
      <c r="J2604" s="11"/>
      <c r="K2604" s="68">
        <v>18.34</v>
      </c>
      <c r="L2604" s="176"/>
    </row>
    <row r="2605" spans="1:12" ht="30" customHeight="1">
      <c r="A2605" s="5"/>
      <c r="B2605" s="5"/>
      <c r="C2605" s="18">
        <v>2602</v>
      </c>
      <c r="D2605" s="19" t="s">
        <v>393</v>
      </c>
      <c r="E2605" s="20" t="s">
        <v>397</v>
      </c>
      <c r="F2605" s="20" t="s">
        <v>397</v>
      </c>
      <c r="G2605" s="180" t="str">
        <f t="shared" si="41"/>
        <v>Nagaon state Rd Divn</v>
      </c>
      <c r="H2605" s="60" t="s">
        <v>2688</v>
      </c>
      <c r="I2605" s="68">
        <f>21-14.5</f>
        <v>6.5</v>
      </c>
      <c r="J2605" s="11"/>
      <c r="K2605" s="68">
        <v>100</v>
      </c>
      <c r="L2605" s="176"/>
    </row>
    <row r="2606" spans="1:12" ht="30" customHeight="1">
      <c r="A2606" s="5"/>
      <c r="B2606" s="5"/>
      <c r="C2606" s="18">
        <v>2603</v>
      </c>
      <c r="D2606" s="19" t="s">
        <v>393</v>
      </c>
      <c r="E2606" s="89" t="s">
        <v>829</v>
      </c>
      <c r="F2606" s="89" t="s">
        <v>829</v>
      </c>
      <c r="G2606" s="180" t="str">
        <f t="shared" si="41"/>
        <v>Kaliabor Rural Rd Divn</v>
      </c>
      <c r="H2606" s="60" t="s">
        <v>2689</v>
      </c>
      <c r="I2606" s="68">
        <v>1.2</v>
      </c>
      <c r="J2606" s="11"/>
      <c r="K2606" s="68">
        <v>17</v>
      </c>
      <c r="L2606" s="176"/>
    </row>
    <row r="2607" spans="1:12" ht="30" customHeight="1">
      <c r="A2607" s="5"/>
      <c r="B2607" s="5"/>
      <c r="C2607" s="18">
        <v>2604</v>
      </c>
      <c r="D2607" s="19" t="s">
        <v>393</v>
      </c>
      <c r="E2607" s="89" t="s">
        <v>829</v>
      </c>
      <c r="F2607" s="89" t="s">
        <v>829</v>
      </c>
      <c r="G2607" s="180" t="str">
        <f t="shared" si="41"/>
        <v>Do</v>
      </c>
      <c r="H2607" s="60" t="s">
        <v>2690</v>
      </c>
      <c r="I2607" s="68">
        <v>1.71</v>
      </c>
      <c r="J2607" s="11"/>
      <c r="K2607" s="68">
        <v>23.65</v>
      </c>
      <c r="L2607" s="176"/>
    </row>
    <row r="2608" spans="1:12" ht="30" customHeight="1">
      <c r="A2608" s="5"/>
      <c r="B2608" s="5"/>
      <c r="C2608" s="18">
        <v>2605</v>
      </c>
      <c r="D2608" s="19" t="s">
        <v>393</v>
      </c>
      <c r="E2608" s="89" t="s">
        <v>829</v>
      </c>
      <c r="F2608" s="89" t="s">
        <v>829</v>
      </c>
      <c r="G2608" s="180" t="str">
        <f t="shared" si="41"/>
        <v>Do</v>
      </c>
      <c r="H2608" s="60" t="s">
        <v>2691</v>
      </c>
      <c r="I2608" s="68">
        <v>4.9000000000000004</v>
      </c>
      <c r="J2608" s="11"/>
      <c r="K2608" s="68">
        <v>70.5</v>
      </c>
      <c r="L2608" s="176"/>
    </row>
    <row r="2609" spans="1:30" ht="30" customHeight="1">
      <c r="A2609" s="5"/>
      <c r="B2609" s="5"/>
      <c r="C2609" s="18">
        <v>2606</v>
      </c>
      <c r="D2609" s="19" t="s">
        <v>393</v>
      </c>
      <c r="E2609" s="89" t="s">
        <v>829</v>
      </c>
      <c r="F2609" s="89" t="s">
        <v>829</v>
      </c>
      <c r="G2609" s="180" t="str">
        <f t="shared" si="41"/>
        <v>Do</v>
      </c>
      <c r="H2609" s="60" t="s">
        <v>2692</v>
      </c>
      <c r="I2609" s="68">
        <v>2.75</v>
      </c>
      <c r="J2609" s="11"/>
      <c r="K2609" s="68">
        <v>40</v>
      </c>
      <c r="L2609" s="176"/>
    </row>
    <row r="2610" spans="1:30" ht="30" customHeight="1">
      <c r="A2610" s="5"/>
      <c r="B2610" s="5"/>
      <c r="C2610" s="18">
        <v>2607</v>
      </c>
      <c r="D2610" s="19" t="s">
        <v>393</v>
      </c>
      <c r="E2610" s="89" t="s">
        <v>829</v>
      </c>
      <c r="F2610" s="89" t="s">
        <v>829</v>
      </c>
      <c r="G2610" s="180" t="str">
        <f t="shared" si="41"/>
        <v>Do</v>
      </c>
      <c r="H2610" s="60" t="s">
        <v>2693</v>
      </c>
      <c r="I2610" s="68">
        <v>4</v>
      </c>
      <c r="J2610" s="11"/>
      <c r="K2610" s="68">
        <v>67.83</v>
      </c>
      <c r="L2610" s="176"/>
    </row>
    <row r="2611" spans="1:30" ht="30" customHeight="1">
      <c r="A2611" s="5"/>
      <c r="B2611" s="5"/>
      <c r="C2611" s="18">
        <v>2608</v>
      </c>
      <c r="D2611" s="19" t="s">
        <v>393</v>
      </c>
      <c r="E2611" s="89" t="s">
        <v>829</v>
      </c>
      <c r="F2611" s="89" t="s">
        <v>829</v>
      </c>
      <c r="G2611" s="180" t="str">
        <f t="shared" si="41"/>
        <v>Do</v>
      </c>
      <c r="H2611" s="60" t="s">
        <v>2694</v>
      </c>
      <c r="I2611" s="68">
        <v>2</v>
      </c>
      <c r="J2611" s="11"/>
      <c r="K2611" s="68">
        <v>43</v>
      </c>
      <c r="L2611" s="176"/>
    </row>
    <row r="2612" spans="1:30" ht="30" customHeight="1">
      <c r="A2612" s="5"/>
      <c r="B2612" s="5"/>
      <c r="C2612" s="18">
        <v>2609</v>
      </c>
      <c r="D2612" s="19" t="s">
        <v>393</v>
      </c>
      <c r="E2612" s="89" t="s">
        <v>829</v>
      </c>
      <c r="F2612" s="89" t="s">
        <v>829</v>
      </c>
      <c r="G2612" s="180" t="str">
        <f t="shared" si="41"/>
        <v>Do</v>
      </c>
      <c r="H2612" s="60" t="s">
        <v>2695</v>
      </c>
      <c r="I2612" s="68">
        <v>3.04</v>
      </c>
      <c r="J2612" s="11"/>
      <c r="K2612" s="68">
        <v>45.6</v>
      </c>
      <c r="L2612" s="176"/>
    </row>
    <row r="2613" spans="1:30" ht="30" customHeight="1">
      <c r="A2613" s="5"/>
      <c r="B2613" s="5"/>
      <c r="C2613" s="18">
        <v>2610</v>
      </c>
      <c r="D2613" s="19" t="s">
        <v>393</v>
      </c>
      <c r="E2613" s="89" t="s">
        <v>829</v>
      </c>
      <c r="F2613" s="89" t="s">
        <v>829</v>
      </c>
      <c r="G2613" s="180" t="str">
        <f t="shared" si="41"/>
        <v>Do</v>
      </c>
      <c r="H2613" s="60" t="s">
        <v>2696</v>
      </c>
      <c r="I2613" s="68">
        <v>2</v>
      </c>
      <c r="J2613" s="11"/>
      <c r="K2613" s="68">
        <v>29</v>
      </c>
      <c r="L2613" s="176"/>
    </row>
    <row r="2614" spans="1:30" ht="30" customHeight="1">
      <c r="A2614" s="5"/>
      <c r="B2614" s="5"/>
      <c r="C2614" s="18">
        <v>2611</v>
      </c>
      <c r="D2614" s="19" t="s">
        <v>393</v>
      </c>
      <c r="E2614" s="89" t="s">
        <v>829</v>
      </c>
      <c r="F2614" s="89" t="s">
        <v>829</v>
      </c>
      <c r="G2614" s="180" t="str">
        <f t="shared" si="41"/>
        <v>Do</v>
      </c>
      <c r="H2614" s="60" t="s">
        <v>2697</v>
      </c>
      <c r="I2614" s="68">
        <v>6</v>
      </c>
      <c r="J2614" s="11"/>
      <c r="K2614" s="68">
        <v>78</v>
      </c>
      <c r="L2614" s="176"/>
    </row>
    <row r="2615" spans="1:30" ht="30" customHeight="1">
      <c r="A2615" s="5"/>
      <c r="B2615" s="5"/>
      <c r="C2615" s="18">
        <v>2612</v>
      </c>
      <c r="D2615" s="19" t="s">
        <v>393</v>
      </c>
      <c r="E2615" s="89" t="s">
        <v>829</v>
      </c>
      <c r="F2615" s="89" t="s">
        <v>829</v>
      </c>
      <c r="G2615" s="180" t="str">
        <f t="shared" si="41"/>
        <v>Do</v>
      </c>
      <c r="H2615" s="60" t="s">
        <v>2698</v>
      </c>
      <c r="I2615" s="68">
        <v>2.5</v>
      </c>
      <c r="J2615" s="11"/>
      <c r="K2615" s="68">
        <v>40</v>
      </c>
      <c r="L2615" s="176"/>
    </row>
    <row r="2616" spans="1:30" ht="30" customHeight="1">
      <c r="A2616" s="5"/>
      <c r="B2616" s="5"/>
      <c r="C2616" s="18">
        <v>2613</v>
      </c>
      <c r="D2616" s="19" t="s">
        <v>393</v>
      </c>
      <c r="E2616" s="89" t="s">
        <v>829</v>
      </c>
      <c r="F2616" s="89" t="s">
        <v>829</v>
      </c>
      <c r="G2616" s="180" t="str">
        <f t="shared" si="41"/>
        <v>Do</v>
      </c>
      <c r="H2616" s="60" t="s">
        <v>2699</v>
      </c>
      <c r="I2616" s="68">
        <v>0.12</v>
      </c>
      <c r="J2616" s="11"/>
      <c r="K2616" s="68">
        <v>2.42</v>
      </c>
      <c r="L2616" s="176"/>
    </row>
    <row r="2617" spans="1:30" ht="30" customHeight="1">
      <c r="A2617" s="5"/>
      <c r="B2617" s="5"/>
      <c r="C2617" s="18">
        <v>2614</v>
      </c>
      <c r="D2617" s="19" t="s">
        <v>393</v>
      </c>
      <c r="E2617" s="89" t="s">
        <v>829</v>
      </c>
      <c r="F2617" s="89" t="s">
        <v>829</v>
      </c>
      <c r="G2617" s="180" t="str">
        <f t="shared" si="41"/>
        <v>Do</v>
      </c>
      <c r="H2617" s="60" t="s">
        <v>2700</v>
      </c>
      <c r="I2617" s="68">
        <v>3</v>
      </c>
      <c r="J2617" s="11"/>
      <c r="K2617" s="68">
        <v>43</v>
      </c>
      <c r="L2617" s="176"/>
    </row>
    <row r="2618" spans="1:30" ht="60" customHeight="1">
      <c r="A2618" s="5"/>
      <c r="B2618" s="5"/>
      <c r="C2618" s="18">
        <v>2615</v>
      </c>
      <c r="D2618" s="19" t="s">
        <v>422</v>
      </c>
      <c r="E2618" s="65" t="s">
        <v>423</v>
      </c>
      <c r="F2618" s="65" t="s">
        <v>423</v>
      </c>
      <c r="G2618" s="180" t="str">
        <f t="shared" si="41"/>
        <v>Chirang R&amp;B Divn</v>
      </c>
      <c r="H2618" s="181" t="s">
        <v>2701</v>
      </c>
      <c r="I2618" s="185">
        <v>1.76</v>
      </c>
      <c r="J2618" s="11"/>
      <c r="K2618" s="185">
        <v>100</v>
      </c>
      <c r="L2618" s="176"/>
    </row>
    <row r="2619" spans="1:30" ht="60" customHeight="1">
      <c r="A2619" s="5"/>
      <c r="B2619" s="5"/>
      <c r="C2619" s="18">
        <v>2616</v>
      </c>
      <c r="D2619" s="19" t="s">
        <v>422</v>
      </c>
      <c r="E2619" s="65" t="s">
        <v>423</v>
      </c>
      <c r="F2619" s="65" t="s">
        <v>423</v>
      </c>
      <c r="G2619" s="180" t="str">
        <f t="shared" si="41"/>
        <v>Do</v>
      </c>
      <c r="H2619" s="181" t="s">
        <v>2702</v>
      </c>
      <c r="I2619" s="185">
        <v>0.2</v>
      </c>
      <c r="J2619" s="11"/>
      <c r="K2619" s="185">
        <v>80</v>
      </c>
      <c r="L2619" s="176"/>
    </row>
    <row r="2620" spans="1:30" ht="45" customHeight="1">
      <c r="A2620" s="5"/>
      <c r="B2620" s="5"/>
      <c r="C2620" s="18">
        <v>2617</v>
      </c>
      <c r="D2620" s="19" t="s">
        <v>422</v>
      </c>
      <c r="E2620" s="65" t="s">
        <v>423</v>
      </c>
      <c r="F2620" s="65" t="s">
        <v>423</v>
      </c>
      <c r="G2620" s="180" t="str">
        <f t="shared" si="41"/>
        <v>Do</v>
      </c>
      <c r="H2620" s="181" t="s">
        <v>2703</v>
      </c>
      <c r="I2620" s="185">
        <v>4.4000000000000004</v>
      </c>
      <c r="J2620" s="11"/>
      <c r="K2620" s="185">
        <v>60</v>
      </c>
      <c r="L2620" s="176"/>
    </row>
    <row r="2621" spans="1:30" ht="45" customHeight="1">
      <c r="A2621" s="5"/>
      <c r="B2621" s="5"/>
      <c r="C2621" s="18">
        <v>2618</v>
      </c>
      <c r="D2621" s="19" t="s">
        <v>422</v>
      </c>
      <c r="E2621" s="65" t="s">
        <v>423</v>
      </c>
      <c r="F2621" s="65" t="s">
        <v>423</v>
      </c>
      <c r="G2621" s="180" t="str">
        <f t="shared" si="41"/>
        <v>Do</v>
      </c>
      <c r="H2621" s="181" t="s">
        <v>2704</v>
      </c>
      <c r="I2621" s="185">
        <v>3.7</v>
      </c>
      <c r="J2621" s="11"/>
      <c r="K2621" s="185">
        <v>60</v>
      </c>
    </row>
    <row r="2622" spans="1:30" ht="30" customHeight="1">
      <c r="A2622" s="5"/>
      <c r="B2622" s="5"/>
      <c r="C2622" s="18">
        <v>2619</v>
      </c>
      <c r="D2622" s="19" t="s">
        <v>422</v>
      </c>
      <c r="E2622" s="65" t="s">
        <v>423</v>
      </c>
      <c r="F2622" s="65" t="s">
        <v>423</v>
      </c>
      <c r="G2622" s="180" t="str">
        <f t="shared" si="41"/>
        <v>Do</v>
      </c>
      <c r="H2622" s="181" t="s">
        <v>2705</v>
      </c>
      <c r="I2622" s="185">
        <v>1.05</v>
      </c>
      <c r="J2622" s="11"/>
      <c r="K2622" s="185">
        <v>50</v>
      </c>
    </row>
    <row r="2623" spans="1:30" s="10" customFormat="1" ht="45" customHeight="1">
      <c r="A2623" s="5"/>
      <c r="B2623" s="5"/>
      <c r="C2623" s="18">
        <v>2620</v>
      </c>
      <c r="D2623" s="19" t="s">
        <v>422</v>
      </c>
      <c r="E2623" s="65" t="s">
        <v>423</v>
      </c>
      <c r="F2623" s="65" t="s">
        <v>423</v>
      </c>
      <c r="G2623" s="180" t="str">
        <f t="shared" si="41"/>
        <v>Do</v>
      </c>
      <c r="H2623" s="181" t="s">
        <v>2706</v>
      </c>
      <c r="I2623" s="185">
        <v>6</v>
      </c>
      <c r="J2623" s="11"/>
      <c r="K2623" s="185">
        <v>150</v>
      </c>
      <c r="L2623"/>
      <c r="M2623"/>
      <c r="N2623"/>
      <c r="O2623"/>
      <c r="P2623"/>
      <c r="Q2623"/>
      <c r="R2623"/>
      <c r="S2623"/>
      <c r="T2623"/>
      <c r="U2623"/>
      <c r="V2623"/>
      <c r="W2623"/>
      <c r="X2623"/>
      <c r="Y2623"/>
      <c r="Z2623"/>
      <c r="AA2623"/>
      <c r="AB2623"/>
      <c r="AC2623"/>
      <c r="AD2623"/>
    </row>
    <row r="2624" spans="1:30" s="10" customFormat="1" ht="30" customHeight="1">
      <c r="A2624" s="5"/>
      <c r="B2624" s="5"/>
      <c r="C2624" s="18">
        <v>2621</v>
      </c>
      <c r="D2624" s="19" t="s">
        <v>422</v>
      </c>
      <c r="E2624" s="65" t="s">
        <v>423</v>
      </c>
      <c r="F2624" s="65" t="s">
        <v>423</v>
      </c>
      <c r="G2624" s="180" t="str">
        <f t="shared" si="41"/>
        <v>Do</v>
      </c>
      <c r="H2624" s="181" t="s">
        <v>2707</v>
      </c>
      <c r="I2624" s="185">
        <v>2.6</v>
      </c>
      <c r="J2624" s="11"/>
      <c r="K2624" s="185">
        <v>56</v>
      </c>
      <c r="L2624"/>
      <c r="M2624"/>
      <c r="N2624"/>
      <c r="O2624"/>
      <c r="P2624"/>
      <c r="Q2624"/>
      <c r="R2624"/>
      <c r="S2624"/>
      <c r="T2624"/>
      <c r="U2624"/>
      <c r="V2624"/>
      <c r="W2624"/>
      <c r="X2624"/>
      <c r="Y2624"/>
      <c r="Z2624"/>
      <c r="AA2624"/>
      <c r="AB2624"/>
      <c r="AC2624"/>
      <c r="AD2624"/>
    </row>
    <row r="2625" spans="1:30" s="10" customFormat="1" ht="50.25" customHeight="1">
      <c r="A2625" s="5"/>
      <c r="B2625" s="5"/>
      <c r="C2625" s="18">
        <v>2622</v>
      </c>
      <c r="D2625" s="19" t="s">
        <v>422</v>
      </c>
      <c r="E2625" s="65" t="s">
        <v>423</v>
      </c>
      <c r="F2625" s="65" t="s">
        <v>423</v>
      </c>
      <c r="G2625" s="105" t="s">
        <v>2708</v>
      </c>
      <c r="H2625" s="21" t="s">
        <v>2709</v>
      </c>
      <c r="I2625" s="185">
        <v>2</v>
      </c>
      <c r="J2625" s="11"/>
      <c r="K2625" s="186">
        <v>196.93</v>
      </c>
      <c r="L2625"/>
      <c r="M2625"/>
      <c r="N2625"/>
      <c r="O2625"/>
      <c r="P2625"/>
      <c r="Q2625"/>
      <c r="R2625"/>
      <c r="S2625"/>
      <c r="T2625"/>
      <c r="U2625"/>
      <c r="V2625"/>
      <c r="W2625"/>
      <c r="X2625"/>
      <c r="Y2625"/>
      <c r="Z2625"/>
      <c r="AA2625"/>
      <c r="AB2625"/>
      <c r="AC2625"/>
      <c r="AD2625"/>
    </row>
    <row r="2626" spans="1:30" s="10" customFormat="1" ht="30" customHeight="1">
      <c r="A2626" s="5"/>
      <c r="B2626" s="5"/>
      <c r="C2626" s="18">
        <v>2623</v>
      </c>
      <c r="D2626" s="19" t="s">
        <v>1278</v>
      </c>
      <c r="E2626" s="102" t="s">
        <v>1279</v>
      </c>
      <c r="F2626" s="102" t="s">
        <v>1279</v>
      </c>
      <c r="G2626" s="180" t="str">
        <f>IF(F2626=F2624,"Do",F2626)</f>
        <v>Kokrajhar  Rural Rd Dvn</v>
      </c>
      <c r="H2626" s="181" t="s">
        <v>2710</v>
      </c>
      <c r="I2626" s="187">
        <v>1.8</v>
      </c>
      <c r="J2626" s="11"/>
      <c r="K2626" s="185">
        <v>23.44</v>
      </c>
      <c r="L2626"/>
      <c r="M2626"/>
      <c r="N2626"/>
      <c r="O2626"/>
      <c r="P2626"/>
      <c r="Q2626"/>
      <c r="R2626"/>
      <c r="S2626"/>
      <c r="T2626"/>
      <c r="U2626"/>
      <c r="V2626"/>
      <c r="W2626"/>
      <c r="X2626"/>
      <c r="Y2626"/>
      <c r="Z2626"/>
      <c r="AA2626"/>
      <c r="AB2626"/>
      <c r="AC2626"/>
      <c r="AD2626"/>
    </row>
    <row r="2627" spans="1:30" s="10" customFormat="1" ht="45" customHeight="1">
      <c r="A2627" s="5"/>
      <c r="B2627" s="5"/>
      <c r="C2627" s="18">
        <v>2624</v>
      </c>
      <c r="D2627" s="19" t="s">
        <v>1278</v>
      </c>
      <c r="E2627" s="102" t="s">
        <v>1279</v>
      </c>
      <c r="F2627" s="102" t="s">
        <v>1279</v>
      </c>
      <c r="G2627" s="180" t="str">
        <f t="shared" si="41"/>
        <v>Do</v>
      </c>
      <c r="H2627" s="181" t="s">
        <v>2711</v>
      </c>
      <c r="I2627" s="187">
        <v>1.2</v>
      </c>
      <c r="J2627" s="11"/>
      <c r="K2627" s="185">
        <v>15.88</v>
      </c>
      <c r="L2627"/>
      <c r="M2627"/>
      <c r="N2627"/>
      <c r="O2627"/>
      <c r="P2627"/>
      <c r="Q2627"/>
      <c r="R2627"/>
      <c r="S2627"/>
      <c r="T2627"/>
      <c r="U2627"/>
      <c r="V2627"/>
      <c r="W2627"/>
      <c r="X2627"/>
      <c r="Y2627"/>
      <c r="Z2627"/>
      <c r="AA2627"/>
      <c r="AB2627"/>
      <c r="AC2627"/>
      <c r="AD2627"/>
    </row>
    <row r="2628" spans="1:30" s="10" customFormat="1" ht="45" customHeight="1">
      <c r="A2628" s="5"/>
      <c r="B2628" s="5"/>
      <c r="C2628" s="18">
        <v>2625</v>
      </c>
      <c r="D2628" s="19" t="s">
        <v>1278</v>
      </c>
      <c r="E2628" s="102" t="s">
        <v>1279</v>
      </c>
      <c r="F2628" s="102" t="s">
        <v>1279</v>
      </c>
      <c r="G2628" s="180" t="str">
        <f t="shared" si="41"/>
        <v>Do</v>
      </c>
      <c r="H2628" s="181" t="s">
        <v>2712</v>
      </c>
      <c r="I2628" s="187">
        <v>1</v>
      </c>
      <c r="J2628" s="11"/>
      <c r="K2628" s="185">
        <v>13.66</v>
      </c>
      <c r="L2628"/>
      <c r="M2628"/>
      <c r="N2628"/>
      <c r="O2628"/>
      <c r="P2628"/>
      <c r="Q2628"/>
      <c r="R2628"/>
      <c r="S2628"/>
      <c r="T2628"/>
      <c r="U2628"/>
      <c r="V2628"/>
      <c r="W2628"/>
      <c r="X2628"/>
      <c r="Y2628"/>
      <c r="Z2628"/>
      <c r="AA2628"/>
      <c r="AB2628"/>
      <c r="AC2628"/>
      <c r="AD2628"/>
    </row>
    <row r="2629" spans="1:30" s="10" customFormat="1" ht="30" customHeight="1">
      <c r="A2629" s="5"/>
      <c r="B2629" s="5"/>
      <c r="C2629" s="18">
        <v>2626</v>
      </c>
      <c r="D2629" s="19" t="s">
        <v>1278</v>
      </c>
      <c r="E2629" s="102" t="s">
        <v>1279</v>
      </c>
      <c r="F2629" s="102" t="s">
        <v>1279</v>
      </c>
      <c r="G2629" s="180" t="str">
        <f t="shared" si="41"/>
        <v>Do</v>
      </c>
      <c r="H2629" s="181" t="s">
        <v>2713</v>
      </c>
      <c r="I2629" s="187">
        <v>1.65</v>
      </c>
      <c r="J2629" s="11"/>
      <c r="K2629" s="185">
        <v>20.43</v>
      </c>
      <c r="L2629"/>
      <c r="M2629"/>
      <c r="N2629"/>
      <c r="O2629"/>
      <c r="P2629"/>
      <c r="Q2629"/>
      <c r="R2629"/>
      <c r="S2629"/>
      <c r="T2629"/>
      <c r="U2629"/>
      <c r="V2629"/>
      <c r="W2629"/>
      <c r="X2629"/>
      <c r="Y2629"/>
      <c r="Z2629"/>
      <c r="AA2629"/>
      <c r="AB2629"/>
      <c r="AC2629"/>
      <c r="AD2629"/>
    </row>
    <row r="2630" spans="1:30" s="10" customFormat="1" ht="30" customHeight="1">
      <c r="A2630" s="5"/>
      <c r="B2630" s="5"/>
      <c r="C2630" s="18">
        <v>2627</v>
      </c>
      <c r="D2630" s="19" t="s">
        <v>1278</v>
      </c>
      <c r="E2630" s="102" t="s">
        <v>1279</v>
      </c>
      <c r="F2630" s="102" t="s">
        <v>1279</v>
      </c>
      <c r="G2630" s="180" t="str">
        <f t="shared" si="41"/>
        <v>Do</v>
      </c>
      <c r="H2630" s="181" t="s">
        <v>2714</v>
      </c>
      <c r="I2630" s="187">
        <f>6-3.65</f>
        <v>2.35</v>
      </c>
      <c r="J2630" s="11"/>
      <c r="K2630" s="185">
        <v>25</v>
      </c>
      <c r="L2630"/>
      <c r="M2630"/>
      <c r="N2630"/>
      <c r="O2630"/>
      <c r="P2630"/>
      <c r="Q2630"/>
      <c r="R2630"/>
      <c r="S2630"/>
      <c r="T2630"/>
      <c r="U2630"/>
      <c r="V2630"/>
      <c r="W2630"/>
      <c r="X2630"/>
      <c r="Y2630"/>
      <c r="Z2630"/>
      <c r="AA2630"/>
      <c r="AB2630"/>
      <c r="AC2630"/>
      <c r="AD2630"/>
    </row>
    <row r="2631" spans="1:30" s="10" customFormat="1" ht="45" customHeight="1">
      <c r="A2631" s="5"/>
      <c r="B2631" s="5"/>
      <c r="C2631" s="18">
        <v>2628</v>
      </c>
      <c r="D2631" s="19" t="s">
        <v>1278</v>
      </c>
      <c r="E2631" s="102" t="s">
        <v>1279</v>
      </c>
      <c r="F2631" s="102" t="s">
        <v>1279</v>
      </c>
      <c r="G2631" s="180" t="str">
        <f t="shared" ref="G2631:G2643" si="42">IF(F2631=F2630,"Do",F2631)</f>
        <v>Do</v>
      </c>
      <c r="H2631" s="181" t="s">
        <v>2715</v>
      </c>
      <c r="I2631" s="187">
        <v>1.4</v>
      </c>
      <c r="J2631" s="11"/>
      <c r="K2631" s="185">
        <v>20</v>
      </c>
      <c r="L2631"/>
      <c r="M2631"/>
      <c r="N2631"/>
      <c r="O2631"/>
      <c r="P2631"/>
      <c r="Q2631"/>
      <c r="R2631"/>
      <c r="S2631"/>
      <c r="T2631"/>
      <c r="U2631"/>
      <c r="V2631"/>
      <c r="W2631"/>
      <c r="X2631"/>
      <c r="Y2631"/>
      <c r="Z2631"/>
      <c r="AA2631"/>
      <c r="AB2631"/>
      <c r="AC2631"/>
      <c r="AD2631"/>
    </row>
    <row r="2632" spans="1:30" s="10" customFormat="1" ht="45" customHeight="1">
      <c r="A2632" s="5"/>
      <c r="B2632" s="5"/>
      <c r="C2632" s="18">
        <v>2629</v>
      </c>
      <c r="D2632" s="19" t="s">
        <v>1278</v>
      </c>
      <c r="E2632" s="102" t="s">
        <v>1279</v>
      </c>
      <c r="F2632" s="102" t="s">
        <v>1279</v>
      </c>
      <c r="G2632" s="180" t="str">
        <f t="shared" si="42"/>
        <v>Do</v>
      </c>
      <c r="H2632" s="181" t="s">
        <v>2716</v>
      </c>
      <c r="I2632" s="187">
        <v>1</v>
      </c>
      <c r="J2632" s="11"/>
      <c r="K2632" s="185">
        <v>13.23</v>
      </c>
      <c r="L2632"/>
      <c r="M2632"/>
      <c r="N2632"/>
      <c r="O2632"/>
      <c r="P2632"/>
      <c r="Q2632"/>
      <c r="R2632"/>
      <c r="S2632"/>
      <c r="T2632"/>
      <c r="U2632"/>
      <c r="V2632"/>
      <c r="W2632"/>
      <c r="X2632"/>
      <c r="Y2632"/>
      <c r="Z2632"/>
      <c r="AA2632"/>
      <c r="AB2632"/>
      <c r="AC2632"/>
      <c r="AD2632"/>
    </row>
    <row r="2633" spans="1:30" s="10" customFormat="1" ht="45" customHeight="1">
      <c r="A2633" s="5"/>
      <c r="B2633" s="5"/>
      <c r="C2633" s="18">
        <v>2630</v>
      </c>
      <c r="D2633" s="19" t="s">
        <v>1278</v>
      </c>
      <c r="E2633" s="102" t="s">
        <v>1279</v>
      </c>
      <c r="F2633" s="102" t="s">
        <v>1279</v>
      </c>
      <c r="G2633" s="180" t="str">
        <f t="shared" si="42"/>
        <v>Do</v>
      </c>
      <c r="H2633" s="181" t="s">
        <v>2717</v>
      </c>
      <c r="I2633" s="187">
        <v>1</v>
      </c>
      <c r="J2633" s="11"/>
      <c r="K2633" s="185">
        <v>13.365</v>
      </c>
      <c r="L2633"/>
      <c r="M2633"/>
      <c r="N2633"/>
      <c r="O2633"/>
      <c r="P2633"/>
      <c r="Q2633"/>
      <c r="R2633"/>
      <c r="S2633"/>
      <c r="T2633"/>
      <c r="U2633"/>
      <c r="V2633"/>
      <c r="W2633"/>
      <c r="X2633"/>
      <c r="Y2633"/>
      <c r="Z2633"/>
      <c r="AA2633"/>
      <c r="AB2633"/>
      <c r="AC2633"/>
      <c r="AD2633"/>
    </row>
    <row r="2634" spans="1:30" s="10" customFormat="1" ht="30" customHeight="1">
      <c r="A2634" s="5"/>
      <c r="B2634" s="5"/>
      <c r="C2634" s="18">
        <v>2631</v>
      </c>
      <c r="D2634" s="19" t="s">
        <v>1278</v>
      </c>
      <c r="E2634" s="102" t="s">
        <v>1279</v>
      </c>
      <c r="F2634" s="102" t="s">
        <v>1279</v>
      </c>
      <c r="G2634" s="180" t="str">
        <f t="shared" si="42"/>
        <v>Do</v>
      </c>
      <c r="H2634" s="181" t="s">
        <v>2718</v>
      </c>
      <c r="I2634" s="187">
        <v>3</v>
      </c>
      <c r="J2634" s="11"/>
      <c r="K2634" s="185">
        <v>40</v>
      </c>
      <c r="L2634"/>
      <c r="M2634"/>
      <c r="N2634"/>
      <c r="O2634"/>
      <c r="P2634"/>
      <c r="Q2634"/>
      <c r="R2634"/>
      <c r="S2634"/>
      <c r="T2634"/>
      <c r="U2634"/>
      <c r="V2634"/>
      <c r="W2634"/>
      <c r="X2634"/>
      <c r="Y2634"/>
      <c r="Z2634"/>
      <c r="AA2634"/>
      <c r="AB2634"/>
      <c r="AC2634"/>
      <c r="AD2634"/>
    </row>
    <row r="2635" spans="1:30" s="10" customFormat="1" ht="30" customHeight="1">
      <c r="A2635" s="5"/>
      <c r="B2635" s="5"/>
      <c r="C2635" s="18">
        <v>2632</v>
      </c>
      <c r="D2635" s="19" t="s">
        <v>1278</v>
      </c>
      <c r="E2635" s="102" t="s">
        <v>1279</v>
      </c>
      <c r="F2635" s="102" t="s">
        <v>1279</v>
      </c>
      <c r="G2635" s="180" t="str">
        <f t="shared" si="42"/>
        <v>Do</v>
      </c>
      <c r="H2635" s="181" t="s">
        <v>2719</v>
      </c>
      <c r="I2635" s="108">
        <v>2.0499999999999998</v>
      </c>
      <c r="J2635" s="11"/>
      <c r="K2635" s="185">
        <v>29</v>
      </c>
      <c r="L2635"/>
      <c r="M2635"/>
      <c r="N2635"/>
      <c r="O2635"/>
      <c r="P2635"/>
      <c r="Q2635"/>
      <c r="R2635"/>
      <c r="S2635"/>
      <c r="T2635"/>
      <c r="U2635"/>
      <c r="V2635"/>
      <c r="W2635"/>
      <c r="X2635"/>
      <c r="Y2635"/>
      <c r="Z2635"/>
      <c r="AA2635"/>
      <c r="AB2635"/>
      <c r="AC2635"/>
      <c r="AD2635"/>
    </row>
    <row r="2636" spans="1:30" s="10" customFormat="1" ht="45" customHeight="1">
      <c r="A2636" s="5"/>
      <c r="B2636" s="5"/>
      <c r="C2636" s="18">
        <v>2633</v>
      </c>
      <c r="D2636" s="19" t="s">
        <v>1278</v>
      </c>
      <c r="E2636" s="102" t="s">
        <v>1279</v>
      </c>
      <c r="F2636" s="102" t="s">
        <v>1279</v>
      </c>
      <c r="G2636" s="180" t="str">
        <f t="shared" si="42"/>
        <v>Do</v>
      </c>
      <c r="H2636" s="181" t="s">
        <v>2720</v>
      </c>
      <c r="I2636" s="187">
        <v>6</v>
      </c>
      <c r="J2636" s="11"/>
      <c r="K2636" s="185">
        <v>70</v>
      </c>
      <c r="L2636"/>
      <c r="M2636"/>
      <c r="N2636"/>
      <c r="O2636"/>
      <c r="P2636"/>
      <c r="Q2636"/>
      <c r="R2636"/>
      <c r="S2636"/>
      <c r="T2636"/>
      <c r="U2636"/>
      <c r="V2636"/>
      <c r="W2636"/>
      <c r="X2636"/>
      <c r="Y2636"/>
      <c r="Z2636"/>
      <c r="AA2636"/>
      <c r="AB2636"/>
      <c r="AC2636"/>
      <c r="AD2636"/>
    </row>
    <row r="2637" spans="1:30" s="10" customFormat="1" ht="30" customHeight="1">
      <c r="A2637" s="5"/>
      <c r="B2637" s="5"/>
      <c r="C2637" s="18">
        <v>2634</v>
      </c>
      <c r="D2637" s="19" t="s">
        <v>1278</v>
      </c>
      <c r="E2637" s="102" t="s">
        <v>1279</v>
      </c>
      <c r="F2637" s="102" t="s">
        <v>1279</v>
      </c>
      <c r="G2637" s="180" t="str">
        <f t="shared" si="42"/>
        <v>Do</v>
      </c>
      <c r="H2637" s="181" t="s">
        <v>2721</v>
      </c>
      <c r="I2637" s="108">
        <v>2.2000000000000002</v>
      </c>
      <c r="J2637" s="11"/>
      <c r="K2637" s="185">
        <v>24</v>
      </c>
      <c r="L2637"/>
      <c r="M2637"/>
      <c r="N2637"/>
      <c r="O2637"/>
      <c r="P2637"/>
      <c r="Q2637"/>
      <c r="R2637"/>
      <c r="S2637"/>
      <c r="T2637"/>
      <c r="U2637"/>
      <c r="V2637"/>
      <c r="W2637"/>
      <c r="X2637"/>
      <c r="Y2637"/>
      <c r="Z2637"/>
      <c r="AA2637"/>
      <c r="AB2637"/>
      <c r="AC2637"/>
      <c r="AD2637"/>
    </row>
    <row r="2638" spans="1:30" s="10" customFormat="1" ht="30" customHeight="1">
      <c r="A2638" s="5"/>
      <c r="B2638" s="5"/>
      <c r="C2638" s="18">
        <v>2635</v>
      </c>
      <c r="D2638" s="19" t="s">
        <v>1278</v>
      </c>
      <c r="E2638" s="102" t="s">
        <v>1279</v>
      </c>
      <c r="F2638" s="102" t="s">
        <v>1279</v>
      </c>
      <c r="G2638" s="180" t="str">
        <f t="shared" si="42"/>
        <v>Do</v>
      </c>
      <c r="H2638" s="181" t="s">
        <v>2722</v>
      </c>
      <c r="I2638" s="108">
        <v>3</v>
      </c>
      <c r="J2638" s="11"/>
      <c r="K2638" s="185">
        <v>40</v>
      </c>
      <c r="L2638"/>
      <c r="M2638"/>
      <c r="N2638"/>
      <c r="O2638"/>
      <c r="P2638"/>
      <c r="Q2638"/>
      <c r="R2638"/>
      <c r="S2638"/>
      <c r="T2638"/>
      <c r="U2638"/>
      <c r="V2638"/>
      <c r="W2638"/>
      <c r="X2638"/>
      <c r="Y2638"/>
      <c r="Z2638"/>
      <c r="AA2638"/>
      <c r="AB2638"/>
      <c r="AC2638"/>
      <c r="AD2638"/>
    </row>
    <row r="2639" spans="1:30" s="10" customFormat="1" ht="45" customHeight="1">
      <c r="A2639" s="5"/>
      <c r="B2639" s="5"/>
      <c r="C2639" s="18">
        <v>2636</v>
      </c>
      <c r="D2639" s="19" t="s">
        <v>1278</v>
      </c>
      <c r="E2639" s="102" t="s">
        <v>1279</v>
      </c>
      <c r="F2639" s="102" t="s">
        <v>1279</v>
      </c>
      <c r="G2639" s="180" t="str">
        <f t="shared" si="42"/>
        <v>Do</v>
      </c>
      <c r="H2639" s="181" t="s">
        <v>2723</v>
      </c>
      <c r="I2639" s="187">
        <v>2</v>
      </c>
      <c r="J2639" s="11"/>
      <c r="K2639" s="185">
        <v>20</v>
      </c>
      <c r="L2639"/>
      <c r="M2639"/>
      <c r="N2639"/>
      <c r="O2639"/>
      <c r="P2639"/>
      <c r="Q2639"/>
      <c r="R2639"/>
      <c r="S2639"/>
      <c r="T2639"/>
      <c r="U2639"/>
      <c r="V2639"/>
      <c r="W2639"/>
      <c r="X2639"/>
      <c r="Y2639"/>
      <c r="Z2639"/>
      <c r="AA2639"/>
      <c r="AB2639"/>
      <c r="AC2639"/>
      <c r="AD2639"/>
    </row>
    <row r="2640" spans="1:30" s="10" customFormat="1" ht="30" customHeight="1">
      <c r="A2640" s="5"/>
      <c r="B2640" s="5"/>
      <c r="C2640" s="18">
        <v>2637</v>
      </c>
      <c r="D2640" s="19" t="s">
        <v>1278</v>
      </c>
      <c r="E2640" s="102" t="s">
        <v>1279</v>
      </c>
      <c r="F2640" s="102" t="s">
        <v>1279</v>
      </c>
      <c r="G2640" s="180" t="str">
        <f t="shared" si="42"/>
        <v>Do</v>
      </c>
      <c r="H2640" s="181" t="s">
        <v>2724</v>
      </c>
      <c r="I2640" s="108">
        <v>0.35</v>
      </c>
      <c r="J2640" s="11"/>
      <c r="K2640" s="185">
        <v>7</v>
      </c>
      <c r="L2640"/>
      <c r="M2640"/>
      <c r="N2640"/>
      <c r="O2640"/>
      <c r="P2640"/>
      <c r="Q2640"/>
      <c r="R2640"/>
      <c r="S2640"/>
      <c r="T2640"/>
      <c r="U2640"/>
      <c r="V2640"/>
      <c r="W2640"/>
      <c r="X2640"/>
      <c r="Y2640"/>
      <c r="Z2640"/>
      <c r="AA2640"/>
      <c r="AB2640"/>
      <c r="AC2640"/>
      <c r="AD2640"/>
    </row>
    <row r="2641" spans="1:30" s="10" customFormat="1" ht="30" customHeight="1">
      <c r="A2641" s="5"/>
      <c r="B2641" s="5"/>
      <c r="C2641" s="18">
        <v>2638</v>
      </c>
      <c r="D2641" s="19" t="s">
        <v>1278</v>
      </c>
      <c r="E2641" s="102" t="s">
        <v>1279</v>
      </c>
      <c r="F2641" s="102" t="s">
        <v>1279</v>
      </c>
      <c r="G2641" s="180" t="str">
        <f t="shared" si="42"/>
        <v>Do</v>
      </c>
      <c r="H2641" s="181" t="s">
        <v>2725</v>
      </c>
      <c r="I2641" s="108">
        <v>3.65</v>
      </c>
      <c r="J2641" s="11"/>
      <c r="K2641" s="185">
        <v>40</v>
      </c>
      <c r="L2641"/>
      <c r="M2641"/>
      <c r="N2641"/>
      <c r="O2641"/>
      <c r="P2641"/>
      <c r="Q2641"/>
      <c r="R2641"/>
      <c r="S2641"/>
      <c r="T2641"/>
      <c r="U2641"/>
      <c r="V2641"/>
      <c r="W2641"/>
      <c r="X2641"/>
      <c r="Y2641"/>
      <c r="Z2641"/>
      <c r="AA2641"/>
      <c r="AB2641"/>
      <c r="AC2641"/>
      <c r="AD2641"/>
    </row>
    <row r="2642" spans="1:30" s="10" customFormat="1" ht="45" customHeight="1">
      <c r="A2642" s="5"/>
      <c r="B2642" s="5"/>
      <c r="C2642" s="18">
        <v>2639</v>
      </c>
      <c r="D2642" s="19" t="s">
        <v>57</v>
      </c>
      <c r="E2642" s="20" t="s">
        <v>58</v>
      </c>
      <c r="F2642" s="20" t="s">
        <v>58</v>
      </c>
      <c r="G2642" s="180" t="str">
        <f t="shared" si="42"/>
        <v>Dhubri Rural Rd Divn</v>
      </c>
      <c r="H2642" s="181" t="s">
        <v>2726</v>
      </c>
      <c r="I2642" s="185">
        <f>3.716-2.516</f>
        <v>1.2000000000000002</v>
      </c>
      <c r="J2642" s="11"/>
      <c r="K2642" s="185">
        <v>40</v>
      </c>
      <c r="L2642"/>
      <c r="M2642"/>
      <c r="N2642"/>
      <c r="O2642"/>
      <c r="P2642"/>
      <c r="Q2642"/>
      <c r="R2642"/>
      <c r="S2642"/>
      <c r="T2642"/>
      <c r="U2642"/>
      <c r="V2642"/>
      <c r="W2642"/>
      <c r="X2642"/>
      <c r="Y2642"/>
      <c r="Z2642"/>
      <c r="AA2642"/>
      <c r="AB2642"/>
      <c r="AC2642"/>
      <c r="AD2642"/>
    </row>
    <row r="2643" spans="1:30" s="10" customFormat="1" ht="30" customHeight="1">
      <c r="A2643" s="5"/>
      <c r="B2643" s="5"/>
      <c r="C2643" s="18">
        <v>2640</v>
      </c>
      <c r="D2643" s="19" t="s">
        <v>57</v>
      </c>
      <c r="E2643" s="20" t="s">
        <v>58</v>
      </c>
      <c r="F2643" s="20" t="s">
        <v>58</v>
      </c>
      <c r="G2643" s="180" t="str">
        <f t="shared" si="42"/>
        <v>Do</v>
      </c>
      <c r="H2643" s="181" t="s">
        <v>2727</v>
      </c>
      <c r="I2643" s="185">
        <v>3.4</v>
      </c>
      <c r="J2643" s="11"/>
      <c r="K2643" s="185">
        <v>80</v>
      </c>
      <c r="L2643"/>
      <c r="M2643"/>
      <c r="N2643"/>
      <c r="O2643"/>
      <c r="P2643"/>
      <c r="Q2643"/>
      <c r="R2643"/>
      <c r="S2643"/>
      <c r="T2643"/>
      <c r="U2643"/>
      <c r="V2643"/>
      <c r="W2643"/>
      <c r="X2643"/>
      <c r="Y2643"/>
      <c r="Z2643"/>
      <c r="AA2643"/>
      <c r="AB2643"/>
      <c r="AC2643"/>
      <c r="AD2643"/>
    </row>
    <row r="2644" spans="1:30" s="10" customFormat="1" ht="45" customHeight="1">
      <c r="A2644" s="5"/>
      <c r="B2644" s="5"/>
      <c r="C2644" s="18">
        <v>2641</v>
      </c>
      <c r="D2644" s="19" t="s">
        <v>33</v>
      </c>
      <c r="E2644" s="188" t="s">
        <v>34</v>
      </c>
      <c r="F2644" s="188" t="s">
        <v>34</v>
      </c>
      <c r="G2644" s="180" t="s">
        <v>35</v>
      </c>
      <c r="H2644" s="181" t="s">
        <v>2728</v>
      </c>
      <c r="I2644" s="101">
        <v>7</v>
      </c>
      <c r="J2644" s="11"/>
      <c r="K2644" s="101">
        <v>85.71</v>
      </c>
      <c r="L2644"/>
      <c r="M2644"/>
      <c r="N2644"/>
      <c r="O2644"/>
      <c r="P2644"/>
      <c r="Q2644"/>
      <c r="R2644"/>
      <c r="S2644"/>
      <c r="T2644"/>
      <c r="U2644"/>
      <c r="V2644"/>
      <c r="W2644"/>
      <c r="X2644"/>
      <c r="Y2644"/>
      <c r="Z2644"/>
      <c r="AA2644"/>
      <c r="AB2644"/>
      <c r="AC2644"/>
      <c r="AD2644"/>
    </row>
    <row r="2645" spans="1:30" s="10" customFormat="1" ht="30" customHeight="1">
      <c r="A2645" s="5"/>
      <c r="B2645" s="5"/>
      <c r="C2645" s="18">
        <v>2642</v>
      </c>
      <c r="D2645" s="19" t="s">
        <v>33</v>
      </c>
      <c r="E2645" s="188" t="s">
        <v>34</v>
      </c>
      <c r="F2645" s="188" t="s">
        <v>34</v>
      </c>
      <c r="G2645" s="180"/>
      <c r="H2645" s="181" t="s">
        <v>2729</v>
      </c>
      <c r="I2645" s="101">
        <v>7.5</v>
      </c>
      <c r="J2645" s="11"/>
      <c r="K2645" s="101">
        <v>95.9</v>
      </c>
      <c r="L2645"/>
      <c r="M2645"/>
      <c r="N2645"/>
      <c r="O2645"/>
      <c r="P2645"/>
      <c r="Q2645"/>
      <c r="R2645"/>
      <c r="S2645"/>
      <c r="T2645"/>
      <c r="U2645"/>
      <c r="V2645"/>
      <c r="W2645"/>
      <c r="X2645"/>
      <c r="Y2645"/>
      <c r="Z2645"/>
      <c r="AA2645"/>
      <c r="AB2645"/>
      <c r="AC2645"/>
      <c r="AD2645"/>
    </row>
    <row r="2646" spans="1:30" s="10" customFormat="1" ht="30" customHeight="1">
      <c r="A2646" s="5"/>
      <c r="B2646" s="5"/>
      <c r="C2646" s="18">
        <v>2643</v>
      </c>
      <c r="D2646" s="19" t="s">
        <v>33</v>
      </c>
      <c r="E2646" s="188" t="s">
        <v>34</v>
      </c>
      <c r="F2646" s="188" t="s">
        <v>34</v>
      </c>
      <c r="G2646" s="180"/>
      <c r="H2646" s="181" t="s">
        <v>2730</v>
      </c>
      <c r="I2646" s="101">
        <v>9</v>
      </c>
      <c r="J2646" s="11"/>
      <c r="K2646" s="101">
        <v>113.63</v>
      </c>
      <c r="L2646"/>
      <c r="M2646"/>
      <c r="N2646"/>
      <c r="O2646"/>
      <c r="P2646"/>
      <c r="Q2646"/>
      <c r="R2646"/>
      <c r="S2646"/>
      <c r="T2646"/>
      <c r="U2646"/>
      <c r="V2646"/>
      <c r="W2646"/>
      <c r="X2646"/>
      <c r="Y2646"/>
      <c r="Z2646"/>
      <c r="AA2646"/>
      <c r="AB2646"/>
      <c r="AC2646"/>
      <c r="AD2646"/>
    </row>
    <row r="2647" spans="1:30" s="10" customFormat="1" ht="30" customHeight="1">
      <c r="A2647" s="5"/>
      <c r="B2647" s="5"/>
      <c r="C2647" s="18">
        <v>2644</v>
      </c>
      <c r="D2647" s="19" t="s">
        <v>33</v>
      </c>
      <c r="E2647" s="188" t="s">
        <v>34</v>
      </c>
      <c r="F2647" s="188" t="s">
        <v>34</v>
      </c>
      <c r="G2647" s="180"/>
      <c r="H2647" s="181" t="s">
        <v>2731</v>
      </c>
      <c r="I2647" s="101">
        <v>3.17</v>
      </c>
      <c r="J2647" s="11"/>
      <c r="K2647" s="101">
        <v>37.520000000000003</v>
      </c>
      <c r="L2647"/>
      <c r="M2647"/>
      <c r="N2647"/>
      <c r="O2647"/>
      <c r="P2647"/>
      <c r="Q2647"/>
      <c r="R2647"/>
      <c r="S2647"/>
      <c r="T2647"/>
      <c r="U2647"/>
      <c r="V2647"/>
      <c r="W2647"/>
      <c r="X2647"/>
      <c r="Y2647"/>
      <c r="Z2647"/>
      <c r="AA2647"/>
      <c r="AB2647"/>
      <c r="AC2647"/>
      <c r="AD2647"/>
    </row>
    <row r="2648" spans="1:30" s="10" customFormat="1" ht="30" customHeight="1">
      <c r="A2648" s="5"/>
      <c r="B2648" s="5"/>
      <c r="C2648" s="18">
        <v>2645</v>
      </c>
      <c r="D2648" s="19" t="s">
        <v>33</v>
      </c>
      <c r="E2648" s="188" t="s">
        <v>34</v>
      </c>
      <c r="F2648" s="188" t="s">
        <v>34</v>
      </c>
      <c r="G2648" s="180"/>
      <c r="H2648" s="181" t="s">
        <v>2732</v>
      </c>
      <c r="I2648" s="101">
        <v>2.2999999999999998</v>
      </c>
      <c r="J2648" s="11"/>
      <c r="K2648" s="101">
        <v>28.35</v>
      </c>
      <c r="L2648"/>
      <c r="M2648"/>
      <c r="N2648"/>
      <c r="O2648"/>
      <c r="P2648"/>
      <c r="Q2648"/>
      <c r="R2648"/>
      <c r="S2648"/>
      <c r="T2648"/>
      <c r="U2648"/>
      <c r="V2648"/>
      <c r="W2648"/>
      <c r="X2648"/>
      <c r="Y2648"/>
      <c r="Z2648"/>
      <c r="AA2648"/>
      <c r="AB2648"/>
      <c r="AC2648"/>
      <c r="AD2648"/>
    </row>
    <row r="2649" spans="1:30" s="10" customFormat="1" ht="30" customHeight="1">
      <c r="A2649" s="5"/>
      <c r="B2649" s="5"/>
      <c r="C2649" s="18">
        <v>2646</v>
      </c>
      <c r="D2649" s="19" t="s">
        <v>33</v>
      </c>
      <c r="E2649" s="188" t="s">
        <v>34</v>
      </c>
      <c r="F2649" s="188" t="s">
        <v>34</v>
      </c>
      <c r="G2649" s="180"/>
      <c r="H2649" s="181" t="s">
        <v>2733</v>
      </c>
      <c r="I2649" s="101">
        <v>3.56</v>
      </c>
      <c r="J2649" s="11"/>
      <c r="K2649" s="101">
        <v>46.18</v>
      </c>
      <c r="L2649"/>
      <c r="M2649"/>
      <c r="N2649"/>
      <c r="O2649"/>
      <c r="P2649"/>
      <c r="Q2649"/>
      <c r="R2649"/>
      <c r="S2649"/>
      <c r="T2649"/>
      <c r="U2649"/>
      <c r="V2649"/>
      <c r="W2649"/>
      <c r="X2649"/>
      <c r="Y2649"/>
      <c r="Z2649"/>
      <c r="AA2649"/>
      <c r="AB2649"/>
      <c r="AC2649"/>
      <c r="AD2649"/>
    </row>
    <row r="2650" spans="1:30" s="10" customFormat="1" ht="30" customHeight="1">
      <c r="A2650" s="5"/>
      <c r="B2650" s="5"/>
      <c r="C2650" s="18">
        <v>2647</v>
      </c>
      <c r="D2650" s="19" t="s">
        <v>33</v>
      </c>
      <c r="E2650" s="188" t="s">
        <v>34</v>
      </c>
      <c r="F2650" s="188" t="s">
        <v>34</v>
      </c>
      <c r="G2650" s="180"/>
      <c r="H2650" s="181" t="s">
        <v>2734</v>
      </c>
      <c r="I2650" s="101">
        <v>4.05</v>
      </c>
      <c r="J2650" s="11"/>
      <c r="K2650" s="101">
        <v>52.84</v>
      </c>
      <c r="L2650"/>
      <c r="M2650"/>
      <c r="N2650"/>
      <c r="O2650"/>
      <c r="P2650"/>
      <c r="Q2650"/>
      <c r="R2650"/>
      <c r="S2650"/>
      <c r="T2650"/>
      <c r="U2650"/>
      <c r="V2650"/>
      <c r="W2650"/>
      <c r="X2650"/>
      <c r="Y2650"/>
      <c r="Z2650"/>
      <c r="AA2650"/>
      <c r="AB2650"/>
      <c r="AC2650"/>
      <c r="AD2650"/>
    </row>
    <row r="2651" spans="1:30" s="10" customFormat="1" ht="30" customHeight="1">
      <c r="A2651" s="5"/>
      <c r="B2651" s="5"/>
      <c r="C2651" s="18">
        <v>2648</v>
      </c>
      <c r="D2651" s="19" t="s">
        <v>33</v>
      </c>
      <c r="E2651" s="188" t="s">
        <v>34</v>
      </c>
      <c r="F2651" s="188" t="s">
        <v>34</v>
      </c>
      <c r="G2651" s="180"/>
      <c r="H2651" s="181" t="s">
        <v>2735</v>
      </c>
      <c r="I2651" s="101">
        <v>1.3</v>
      </c>
      <c r="J2651" s="11"/>
      <c r="K2651" s="101">
        <v>15.6</v>
      </c>
      <c r="L2651"/>
      <c r="M2651"/>
      <c r="N2651"/>
      <c r="O2651"/>
      <c r="P2651"/>
      <c r="Q2651"/>
      <c r="R2651"/>
      <c r="S2651"/>
      <c r="T2651"/>
      <c r="U2651"/>
      <c r="V2651"/>
      <c r="W2651"/>
      <c r="X2651"/>
      <c r="Y2651"/>
      <c r="Z2651"/>
      <c r="AA2651"/>
      <c r="AB2651"/>
      <c r="AC2651"/>
      <c r="AD2651"/>
    </row>
    <row r="2652" spans="1:30" s="10" customFormat="1" ht="30" customHeight="1">
      <c r="A2652" s="5"/>
      <c r="B2652" s="5"/>
      <c r="C2652" s="18">
        <v>2649</v>
      </c>
      <c r="D2652" s="19" t="s">
        <v>33</v>
      </c>
      <c r="E2652" s="188" t="s">
        <v>34</v>
      </c>
      <c r="F2652" s="188" t="s">
        <v>34</v>
      </c>
      <c r="G2652" s="180"/>
      <c r="H2652" s="181" t="s">
        <v>2736</v>
      </c>
      <c r="I2652" s="101">
        <v>1.2</v>
      </c>
      <c r="J2652" s="11"/>
      <c r="K2652" s="101">
        <v>20</v>
      </c>
      <c r="L2652"/>
      <c r="M2652"/>
      <c r="N2652"/>
      <c r="O2652"/>
      <c r="P2652"/>
      <c r="Q2652"/>
      <c r="R2652"/>
      <c r="S2652"/>
      <c r="T2652"/>
      <c r="U2652"/>
      <c r="V2652"/>
      <c r="W2652"/>
      <c r="X2652"/>
      <c r="Y2652"/>
      <c r="Z2652"/>
      <c r="AA2652"/>
      <c r="AB2652"/>
      <c r="AC2652"/>
      <c r="AD2652"/>
    </row>
    <row r="2653" spans="1:30" s="10" customFormat="1" ht="30" customHeight="1">
      <c r="A2653" s="5"/>
      <c r="B2653" s="5"/>
      <c r="C2653" s="18">
        <v>2650</v>
      </c>
      <c r="D2653" s="19" t="s">
        <v>33</v>
      </c>
      <c r="E2653" s="188" t="s">
        <v>34</v>
      </c>
      <c r="F2653" s="188" t="s">
        <v>34</v>
      </c>
      <c r="G2653" s="180"/>
      <c r="H2653" s="181" t="s">
        <v>2737</v>
      </c>
      <c r="I2653" s="101">
        <v>0</v>
      </c>
      <c r="J2653" s="11">
        <v>1</v>
      </c>
      <c r="K2653" s="101">
        <v>9.52</v>
      </c>
      <c r="L2653"/>
      <c r="M2653"/>
      <c r="N2653"/>
      <c r="O2653"/>
      <c r="P2653"/>
      <c r="Q2653"/>
      <c r="R2653"/>
      <c r="S2653"/>
      <c r="T2653"/>
      <c r="U2653"/>
      <c r="V2653"/>
      <c r="W2653"/>
      <c r="X2653"/>
      <c r="Y2653"/>
      <c r="Z2653"/>
      <c r="AA2653"/>
      <c r="AB2653"/>
      <c r="AC2653"/>
      <c r="AD2653"/>
    </row>
    <row r="2654" spans="1:30" s="10" customFormat="1" ht="30" customHeight="1">
      <c r="A2654" s="5"/>
      <c r="B2654" s="5"/>
      <c r="C2654" s="18">
        <v>2651</v>
      </c>
      <c r="D2654" s="19" t="s">
        <v>33</v>
      </c>
      <c r="E2654" s="188" t="s">
        <v>34</v>
      </c>
      <c r="F2654" s="188" t="s">
        <v>34</v>
      </c>
      <c r="G2654" s="180"/>
      <c r="H2654" s="181" t="s">
        <v>2738</v>
      </c>
      <c r="I2654" s="101">
        <v>1.8</v>
      </c>
      <c r="J2654" s="11"/>
      <c r="K2654" s="101">
        <v>20.28</v>
      </c>
      <c r="L2654"/>
      <c r="M2654"/>
      <c r="N2654"/>
      <c r="O2654"/>
      <c r="P2654"/>
      <c r="Q2654"/>
      <c r="R2654"/>
      <c r="S2654"/>
      <c r="T2654"/>
      <c r="U2654"/>
      <c r="V2654"/>
      <c r="W2654"/>
      <c r="X2654"/>
      <c r="Y2654"/>
      <c r="Z2654"/>
      <c r="AA2654"/>
      <c r="AB2654"/>
      <c r="AC2654"/>
      <c r="AD2654"/>
    </row>
    <row r="2655" spans="1:30" s="10" customFormat="1" ht="30" customHeight="1">
      <c r="A2655" s="5"/>
      <c r="B2655" s="5"/>
      <c r="C2655" s="18">
        <v>2652</v>
      </c>
      <c r="D2655" s="19" t="s">
        <v>33</v>
      </c>
      <c r="E2655" s="188" t="s">
        <v>34</v>
      </c>
      <c r="F2655" s="188" t="s">
        <v>34</v>
      </c>
      <c r="G2655" s="180"/>
      <c r="H2655" s="181" t="s">
        <v>2739</v>
      </c>
      <c r="I2655" s="101">
        <v>2</v>
      </c>
      <c r="J2655" s="11"/>
      <c r="K2655" s="101">
        <v>23.76</v>
      </c>
      <c r="L2655"/>
      <c r="M2655"/>
      <c r="N2655"/>
      <c r="O2655"/>
      <c r="P2655"/>
      <c r="Q2655"/>
      <c r="R2655"/>
      <c r="S2655"/>
      <c r="T2655"/>
      <c r="U2655"/>
      <c r="V2655"/>
      <c r="W2655"/>
      <c r="X2655"/>
      <c r="Y2655"/>
      <c r="Z2655"/>
      <c r="AA2655"/>
      <c r="AB2655"/>
      <c r="AC2655"/>
      <c r="AD2655"/>
    </row>
    <row r="2656" spans="1:30" s="10" customFormat="1" ht="30" customHeight="1">
      <c r="A2656" s="5"/>
      <c r="B2656" s="5"/>
      <c r="C2656" s="18">
        <v>2653</v>
      </c>
      <c r="D2656" s="19" t="s">
        <v>33</v>
      </c>
      <c r="E2656" s="188" t="s">
        <v>34</v>
      </c>
      <c r="F2656" s="188" t="s">
        <v>34</v>
      </c>
      <c r="G2656" s="180"/>
      <c r="H2656" s="181" t="s">
        <v>2740</v>
      </c>
      <c r="I2656" s="101">
        <v>0</v>
      </c>
      <c r="J2656" s="11"/>
      <c r="K2656" s="101">
        <v>4.6500000000000004</v>
      </c>
      <c r="L2656"/>
      <c r="M2656"/>
      <c r="N2656"/>
      <c r="O2656"/>
      <c r="P2656"/>
      <c r="Q2656"/>
      <c r="R2656"/>
      <c r="S2656"/>
      <c r="T2656"/>
      <c r="U2656"/>
      <c r="V2656"/>
      <c r="W2656"/>
      <c r="X2656"/>
      <c r="Y2656"/>
      <c r="Z2656"/>
      <c r="AA2656"/>
      <c r="AB2656"/>
      <c r="AC2656"/>
      <c r="AD2656"/>
    </row>
    <row r="2657" spans="1:30" s="10" customFormat="1" ht="30" customHeight="1">
      <c r="A2657" s="5"/>
      <c r="B2657" s="5"/>
      <c r="C2657" s="18">
        <v>2654</v>
      </c>
      <c r="D2657" s="19" t="s">
        <v>33</v>
      </c>
      <c r="E2657" s="188" t="s">
        <v>34</v>
      </c>
      <c r="F2657" s="188" t="s">
        <v>34</v>
      </c>
      <c r="G2657" s="180"/>
      <c r="H2657" s="65" t="s">
        <v>2741</v>
      </c>
      <c r="I2657" s="7">
        <v>0</v>
      </c>
      <c r="J2657" s="11"/>
      <c r="K2657" s="189">
        <v>10</v>
      </c>
      <c r="L2657"/>
      <c r="M2657"/>
      <c r="N2657"/>
      <c r="O2657"/>
      <c r="P2657"/>
      <c r="Q2657"/>
      <c r="R2657"/>
      <c r="S2657"/>
      <c r="T2657"/>
      <c r="U2657"/>
      <c r="V2657"/>
      <c r="W2657"/>
      <c r="X2657"/>
      <c r="Y2657"/>
      <c r="Z2657"/>
      <c r="AA2657"/>
      <c r="AB2657"/>
      <c r="AC2657"/>
      <c r="AD2657"/>
    </row>
    <row r="2658" spans="1:30" s="10" customFormat="1" ht="45.75" customHeight="1">
      <c r="A2658" s="5"/>
      <c r="B2658" s="5"/>
      <c r="C2658" s="18">
        <v>2655</v>
      </c>
      <c r="D2658" s="19" t="s">
        <v>33</v>
      </c>
      <c r="E2658" s="188" t="s">
        <v>34</v>
      </c>
      <c r="F2658" s="188" t="s">
        <v>34</v>
      </c>
      <c r="G2658" s="180" t="s">
        <v>2742</v>
      </c>
      <c r="H2658" s="181" t="s">
        <v>2743</v>
      </c>
      <c r="I2658" s="101">
        <v>6.4</v>
      </c>
      <c r="J2658" s="11"/>
      <c r="K2658" s="101">
        <v>69</v>
      </c>
      <c r="L2658"/>
      <c r="M2658"/>
      <c r="N2658"/>
      <c r="O2658"/>
      <c r="P2658"/>
      <c r="Q2658"/>
      <c r="R2658"/>
      <c r="S2658"/>
      <c r="T2658"/>
      <c r="U2658"/>
      <c r="V2658"/>
      <c r="W2658"/>
      <c r="X2658"/>
      <c r="Y2658"/>
      <c r="Z2658"/>
      <c r="AA2658"/>
      <c r="AB2658"/>
      <c r="AC2658"/>
      <c r="AD2658"/>
    </row>
    <row r="2659" spans="1:30" s="10" customFormat="1" ht="30" customHeight="1">
      <c r="A2659" s="5"/>
      <c r="B2659" s="5"/>
      <c r="C2659" s="18">
        <v>2656</v>
      </c>
      <c r="D2659" s="19" t="s">
        <v>33</v>
      </c>
      <c r="E2659" s="188" t="s">
        <v>34</v>
      </c>
      <c r="F2659" s="188" t="s">
        <v>34</v>
      </c>
      <c r="G2659" s="180"/>
      <c r="H2659" s="181" t="s">
        <v>2744</v>
      </c>
      <c r="I2659" s="101">
        <v>7.8</v>
      </c>
      <c r="J2659" s="11"/>
      <c r="K2659" s="101">
        <v>90</v>
      </c>
      <c r="L2659"/>
      <c r="M2659"/>
      <c r="N2659"/>
      <c r="O2659"/>
      <c r="P2659"/>
      <c r="Q2659"/>
      <c r="R2659"/>
      <c r="S2659"/>
      <c r="T2659"/>
      <c r="U2659"/>
      <c r="V2659"/>
      <c r="W2659"/>
      <c r="X2659"/>
      <c r="Y2659"/>
      <c r="Z2659"/>
      <c r="AA2659"/>
      <c r="AB2659"/>
      <c r="AC2659"/>
      <c r="AD2659"/>
    </row>
    <row r="2660" spans="1:30" s="10" customFormat="1" ht="18.75" customHeight="1">
      <c r="A2660" s="5"/>
      <c r="B2660" s="5"/>
      <c r="C2660" s="18">
        <v>2657</v>
      </c>
      <c r="D2660" s="19" t="s">
        <v>33</v>
      </c>
      <c r="E2660" s="188" t="s">
        <v>34</v>
      </c>
      <c r="F2660" s="188" t="s">
        <v>34</v>
      </c>
      <c r="G2660" s="180"/>
      <c r="H2660" s="181" t="s">
        <v>2745</v>
      </c>
      <c r="I2660" s="101">
        <v>6.47</v>
      </c>
      <c r="J2660" s="11"/>
      <c r="K2660" s="101">
        <v>75.62</v>
      </c>
      <c r="L2660"/>
      <c r="M2660"/>
      <c r="N2660"/>
      <c r="O2660"/>
      <c r="P2660"/>
      <c r="Q2660"/>
      <c r="R2660"/>
      <c r="S2660"/>
      <c r="T2660"/>
      <c r="U2660"/>
      <c r="V2660"/>
      <c r="W2660"/>
      <c r="X2660"/>
      <c r="Y2660"/>
      <c r="Z2660"/>
      <c r="AA2660"/>
      <c r="AB2660"/>
      <c r="AC2660"/>
      <c r="AD2660"/>
    </row>
    <row r="2661" spans="1:30" s="10" customFormat="1" ht="30" customHeight="1">
      <c r="A2661" s="5"/>
      <c r="B2661" s="5"/>
      <c r="C2661" s="18">
        <v>2658</v>
      </c>
      <c r="D2661" s="19" t="s">
        <v>33</v>
      </c>
      <c r="E2661" s="188" t="s">
        <v>34</v>
      </c>
      <c r="F2661" s="188" t="s">
        <v>34</v>
      </c>
      <c r="G2661" s="180"/>
      <c r="H2661" s="181" t="s">
        <v>2746</v>
      </c>
      <c r="I2661" s="101">
        <v>0.7</v>
      </c>
      <c r="J2661" s="11"/>
      <c r="K2661" s="101">
        <v>48.08</v>
      </c>
      <c r="L2661"/>
      <c r="M2661"/>
      <c r="N2661"/>
      <c r="O2661"/>
      <c r="P2661"/>
      <c r="Q2661"/>
      <c r="R2661"/>
      <c r="S2661"/>
      <c r="T2661"/>
      <c r="U2661"/>
      <c r="V2661"/>
      <c r="W2661"/>
      <c r="X2661"/>
      <c r="Y2661"/>
      <c r="Z2661"/>
      <c r="AA2661"/>
      <c r="AB2661"/>
      <c r="AC2661"/>
      <c r="AD2661"/>
    </row>
    <row r="2662" spans="1:30" s="10" customFormat="1" ht="30" customHeight="1">
      <c r="A2662" s="5"/>
      <c r="B2662" s="5"/>
      <c r="C2662" s="18">
        <v>2659</v>
      </c>
      <c r="D2662" s="19" t="s">
        <v>33</v>
      </c>
      <c r="E2662" s="188" t="s">
        <v>34</v>
      </c>
      <c r="F2662" s="188" t="s">
        <v>34</v>
      </c>
      <c r="G2662" s="180"/>
      <c r="H2662" s="181" t="s">
        <v>2747</v>
      </c>
      <c r="I2662" s="101">
        <v>9.5</v>
      </c>
      <c r="J2662" s="11"/>
      <c r="K2662" s="101">
        <v>71.599999999999994</v>
      </c>
      <c r="L2662"/>
      <c r="M2662"/>
      <c r="N2662"/>
      <c r="O2662"/>
      <c r="P2662"/>
      <c r="Q2662"/>
      <c r="R2662"/>
      <c r="S2662"/>
      <c r="T2662"/>
      <c r="U2662"/>
      <c r="V2662"/>
      <c r="W2662"/>
      <c r="X2662"/>
      <c r="Y2662"/>
      <c r="Z2662"/>
      <c r="AA2662"/>
      <c r="AB2662"/>
      <c r="AC2662"/>
      <c r="AD2662"/>
    </row>
    <row r="2663" spans="1:30" s="10" customFormat="1" ht="18.75" customHeight="1">
      <c r="A2663" s="5"/>
      <c r="B2663" s="5"/>
      <c r="C2663" s="18">
        <v>2660</v>
      </c>
      <c r="D2663" s="19" t="s">
        <v>33</v>
      </c>
      <c r="E2663" s="188" t="s">
        <v>34</v>
      </c>
      <c r="F2663" s="188" t="s">
        <v>34</v>
      </c>
      <c r="G2663" s="180"/>
      <c r="H2663" s="181" t="s">
        <v>2748</v>
      </c>
      <c r="I2663" s="101">
        <v>3.7</v>
      </c>
      <c r="J2663" s="11"/>
      <c r="K2663" s="101">
        <v>47.98</v>
      </c>
      <c r="L2663"/>
      <c r="M2663"/>
      <c r="N2663"/>
      <c r="O2663"/>
      <c r="P2663"/>
      <c r="Q2663"/>
      <c r="R2663"/>
      <c r="S2663"/>
      <c r="T2663"/>
      <c r="U2663"/>
      <c r="V2663"/>
      <c r="W2663"/>
      <c r="X2663"/>
      <c r="Y2663"/>
      <c r="Z2663"/>
      <c r="AA2663"/>
      <c r="AB2663"/>
      <c r="AC2663"/>
      <c r="AD2663"/>
    </row>
    <row r="2664" spans="1:30" s="10" customFormat="1" ht="30" customHeight="1">
      <c r="A2664" s="5"/>
      <c r="B2664" s="5"/>
      <c r="C2664" s="18">
        <v>2661</v>
      </c>
      <c r="D2664" s="19" t="s">
        <v>33</v>
      </c>
      <c r="E2664" s="188" t="s">
        <v>34</v>
      </c>
      <c r="F2664" s="188" t="s">
        <v>34</v>
      </c>
      <c r="G2664" s="180"/>
      <c r="H2664" s="181" t="s">
        <v>2749</v>
      </c>
      <c r="I2664" s="101">
        <v>1.6</v>
      </c>
      <c r="J2664" s="11"/>
      <c r="K2664" s="101">
        <v>46.49</v>
      </c>
      <c r="L2664"/>
      <c r="M2664"/>
      <c r="N2664"/>
      <c r="O2664"/>
      <c r="P2664"/>
      <c r="Q2664"/>
      <c r="R2664"/>
      <c r="S2664"/>
      <c r="T2664"/>
      <c r="U2664"/>
      <c r="V2664"/>
      <c r="W2664"/>
      <c r="X2664"/>
      <c r="Y2664"/>
      <c r="Z2664"/>
      <c r="AA2664"/>
      <c r="AB2664"/>
      <c r="AC2664"/>
      <c r="AD2664"/>
    </row>
    <row r="2665" spans="1:30" s="10" customFormat="1" ht="30" customHeight="1">
      <c r="A2665" s="5"/>
      <c r="B2665" s="5"/>
      <c r="C2665" s="18">
        <v>2662</v>
      </c>
      <c r="D2665" s="19" t="s">
        <v>33</v>
      </c>
      <c r="E2665" s="188" t="s">
        <v>34</v>
      </c>
      <c r="F2665" s="188" t="s">
        <v>34</v>
      </c>
      <c r="G2665" s="180"/>
      <c r="H2665" s="181" t="s">
        <v>2750</v>
      </c>
      <c r="I2665" s="101">
        <v>0</v>
      </c>
      <c r="J2665" s="11">
        <v>2</v>
      </c>
      <c r="K2665" s="101">
        <v>19.3</v>
      </c>
      <c r="L2665"/>
      <c r="M2665"/>
      <c r="N2665"/>
      <c r="O2665"/>
      <c r="P2665"/>
      <c r="Q2665"/>
      <c r="R2665"/>
      <c r="S2665"/>
      <c r="T2665"/>
      <c r="U2665"/>
      <c r="V2665"/>
      <c r="W2665"/>
      <c r="X2665"/>
      <c r="Y2665"/>
      <c r="Z2665"/>
      <c r="AA2665"/>
      <c r="AB2665"/>
      <c r="AC2665"/>
      <c r="AD2665"/>
    </row>
    <row r="2666" spans="1:30" s="10" customFormat="1" ht="45" customHeight="1">
      <c r="A2666" s="5"/>
      <c r="B2666" s="5"/>
      <c r="C2666" s="18">
        <v>2663</v>
      </c>
      <c r="D2666" s="19" t="s">
        <v>33</v>
      </c>
      <c r="E2666" s="188" t="s">
        <v>34</v>
      </c>
      <c r="F2666" s="188" t="s">
        <v>34</v>
      </c>
      <c r="G2666" s="180"/>
      <c r="H2666" s="181" t="s">
        <v>2751</v>
      </c>
      <c r="I2666" s="101">
        <v>0</v>
      </c>
      <c r="J2666" s="11">
        <v>1</v>
      </c>
      <c r="K2666" s="101">
        <v>2.5</v>
      </c>
      <c r="L2666"/>
      <c r="M2666"/>
      <c r="N2666"/>
      <c r="O2666"/>
      <c r="P2666"/>
      <c r="Q2666"/>
      <c r="R2666"/>
      <c r="S2666"/>
      <c r="T2666"/>
      <c r="U2666"/>
      <c r="V2666"/>
      <c r="W2666"/>
      <c r="X2666"/>
      <c r="Y2666"/>
      <c r="Z2666"/>
      <c r="AA2666"/>
      <c r="AB2666"/>
      <c r="AC2666"/>
      <c r="AD2666"/>
    </row>
    <row r="2667" spans="1:30" s="10" customFormat="1" ht="30" customHeight="1">
      <c r="A2667" s="5"/>
      <c r="B2667" s="5"/>
      <c r="C2667" s="18">
        <v>2664</v>
      </c>
      <c r="D2667" s="19" t="s">
        <v>33</v>
      </c>
      <c r="E2667" s="188" t="s">
        <v>34</v>
      </c>
      <c r="F2667" s="188" t="s">
        <v>34</v>
      </c>
      <c r="G2667" s="180"/>
      <c r="H2667" s="181" t="s">
        <v>2752</v>
      </c>
      <c r="I2667" s="101">
        <v>0.28000000000000003</v>
      </c>
      <c r="J2667" s="11"/>
      <c r="K2667" s="101">
        <v>11.62</v>
      </c>
      <c r="L2667"/>
      <c r="M2667"/>
      <c r="N2667"/>
      <c r="O2667"/>
      <c r="P2667"/>
      <c r="Q2667"/>
      <c r="R2667"/>
      <c r="S2667"/>
      <c r="T2667"/>
      <c r="U2667"/>
      <c r="V2667"/>
      <c r="W2667"/>
      <c r="X2667"/>
      <c r="Y2667"/>
      <c r="Z2667"/>
      <c r="AA2667"/>
      <c r="AB2667"/>
      <c r="AC2667"/>
      <c r="AD2667"/>
    </row>
    <row r="2668" spans="1:30" s="10" customFormat="1" ht="30" customHeight="1">
      <c r="A2668" s="5"/>
      <c r="B2668" s="5"/>
      <c r="C2668" s="18">
        <v>2665</v>
      </c>
      <c r="D2668" s="19" t="s">
        <v>33</v>
      </c>
      <c r="E2668" s="188" t="s">
        <v>34</v>
      </c>
      <c r="F2668" s="188" t="s">
        <v>34</v>
      </c>
      <c r="G2668" s="180"/>
      <c r="H2668" s="181" t="s">
        <v>2753</v>
      </c>
      <c r="I2668" s="101">
        <v>0.7</v>
      </c>
      <c r="J2668" s="11"/>
      <c r="K2668" s="101">
        <v>7.81</v>
      </c>
      <c r="L2668"/>
      <c r="M2668"/>
      <c r="N2668"/>
      <c r="O2668"/>
      <c r="P2668"/>
      <c r="Q2668"/>
      <c r="R2668"/>
      <c r="S2668"/>
      <c r="T2668"/>
      <c r="U2668"/>
      <c r="V2668"/>
      <c r="W2668"/>
      <c r="X2668"/>
      <c r="Y2668"/>
      <c r="Z2668"/>
      <c r="AA2668"/>
      <c r="AB2668"/>
      <c r="AC2668"/>
      <c r="AD2668"/>
    </row>
    <row r="2669" spans="1:30" s="10" customFormat="1" ht="45" customHeight="1">
      <c r="A2669" s="5"/>
      <c r="B2669" s="5"/>
      <c r="C2669" s="18">
        <v>2666</v>
      </c>
      <c r="D2669" s="19" t="s">
        <v>33</v>
      </c>
      <c r="E2669" s="188" t="s">
        <v>34</v>
      </c>
      <c r="F2669" s="188" t="s">
        <v>34</v>
      </c>
      <c r="G2669" s="169"/>
      <c r="H2669" s="181" t="s">
        <v>2754</v>
      </c>
      <c r="I2669" s="101">
        <v>0.52</v>
      </c>
      <c r="J2669" s="11"/>
      <c r="K2669" s="101">
        <v>25</v>
      </c>
      <c r="L2669"/>
      <c r="M2669"/>
      <c r="N2669"/>
      <c r="O2669"/>
      <c r="P2669"/>
      <c r="Q2669"/>
      <c r="R2669"/>
      <c r="S2669"/>
      <c r="T2669"/>
      <c r="U2669"/>
      <c r="V2669"/>
      <c r="W2669"/>
      <c r="X2669"/>
      <c r="Y2669"/>
      <c r="Z2669"/>
      <c r="AA2669"/>
      <c r="AB2669"/>
      <c r="AC2669"/>
      <c r="AD2669"/>
    </row>
    <row r="2670" spans="1:30" s="10" customFormat="1" ht="30" customHeight="1">
      <c r="A2670" s="5"/>
      <c r="B2670" s="5"/>
      <c r="C2670" s="18">
        <v>2667</v>
      </c>
      <c r="D2670" s="19" t="s">
        <v>33</v>
      </c>
      <c r="E2670" s="188" t="s">
        <v>34</v>
      </c>
      <c r="F2670" s="188" t="s">
        <v>34</v>
      </c>
      <c r="G2670" s="169"/>
      <c r="H2670" s="181" t="s">
        <v>2755</v>
      </c>
      <c r="I2670" s="101">
        <v>1.2</v>
      </c>
      <c r="J2670" s="11"/>
      <c r="K2670" s="101">
        <v>18.809999999999999</v>
      </c>
      <c r="L2670"/>
      <c r="M2670"/>
      <c r="N2670"/>
      <c r="O2670"/>
      <c r="P2670"/>
      <c r="Q2670"/>
      <c r="R2670"/>
      <c r="S2670"/>
      <c r="T2670"/>
      <c r="U2670"/>
      <c r="V2670"/>
      <c r="W2670"/>
      <c r="X2670"/>
      <c r="Y2670"/>
      <c r="Z2670"/>
      <c r="AA2670"/>
      <c r="AB2670"/>
      <c r="AC2670"/>
      <c r="AD2670"/>
    </row>
    <row r="2671" spans="1:30" ht="45.75" customHeight="1">
      <c r="A2671" s="5"/>
      <c r="B2671" s="5"/>
      <c r="C2671" s="18">
        <v>2668</v>
      </c>
      <c r="D2671" s="19" t="s">
        <v>33</v>
      </c>
      <c r="E2671" s="188" t="s">
        <v>34</v>
      </c>
      <c r="F2671" s="188" t="s">
        <v>34</v>
      </c>
      <c r="G2671" s="169"/>
      <c r="H2671" s="181" t="s">
        <v>2756</v>
      </c>
      <c r="I2671" s="101">
        <v>0.75</v>
      </c>
      <c r="J2671" s="11"/>
      <c r="K2671" s="190">
        <v>20.61</v>
      </c>
    </row>
    <row r="2672" spans="1:30" ht="62.25" customHeight="1">
      <c r="A2672" s="5"/>
      <c r="B2672" s="5"/>
      <c r="C2672" s="18">
        <v>2669</v>
      </c>
      <c r="D2672" s="19" t="s">
        <v>33</v>
      </c>
      <c r="E2672" s="188" t="s">
        <v>34</v>
      </c>
      <c r="F2672" s="188" t="s">
        <v>34</v>
      </c>
      <c r="G2672" s="180" t="s">
        <v>2757</v>
      </c>
      <c r="H2672" s="181" t="s">
        <v>2758</v>
      </c>
      <c r="I2672" s="101">
        <v>6.7</v>
      </c>
      <c r="J2672" s="11">
        <v>2</v>
      </c>
      <c r="K2672" s="190">
        <v>9.7100000000000009</v>
      </c>
      <c r="N2672">
        <f>564.13-533.81</f>
        <v>30.32000000000005</v>
      </c>
    </row>
    <row r="2673" spans="1:30" ht="45.75" customHeight="1">
      <c r="A2673" s="5"/>
      <c r="B2673" s="5"/>
      <c r="C2673" s="18">
        <v>2670</v>
      </c>
      <c r="D2673" s="19" t="s">
        <v>33</v>
      </c>
      <c r="E2673" s="188" t="s">
        <v>34</v>
      </c>
      <c r="F2673" s="188" t="s">
        <v>34</v>
      </c>
      <c r="G2673" s="180" t="s">
        <v>35</v>
      </c>
      <c r="H2673" s="181" t="s">
        <v>2759</v>
      </c>
      <c r="I2673" s="101">
        <v>3.3</v>
      </c>
      <c r="J2673" s="11"/>
      <c r="K2673" s="101">
        <v>39.6</v>
      </c>
    </row>
    <row r="2674" spans="1:30" ht="30" customHeight="1">
      <c r="A2674" s="5"/>
      <c r="B2674" s="5"/>
      <c r="C2674" s="18">
        <v>2671</v>
      </c>
      <c r="D2674" s="19" t="s">
        <v>33</v>
      </c>
      <c r="E2674" s="188" t="s">
        <v>34</v>
      </c>
      <c r="F2674" s="188" t="s">
        <v>34</v>
      </c>
      <c r="G2674" s="180"/>
      <c r="H2674" s="181" t="s">
        <v>2760</v>
      </c>
      <c r="I2674" s="101">
        <v>3</v>
      </c>
      <c r="J2674" s="11"/>
      <c r="K2674" s="101">
        <v>36</v>
      </c>
    </row>
    <row r="2675" spans="1:30" ht="30" customHeight="1">
      <c r="A2675" s="5"/>
      <c r="B2675" s="5"/>
      <c r="C2675" s="18">
        <v>2672</v>
      </c>
      <c r="D2675" s="19" t="s">
        <v>33</v>
      </c>
      <c r="E2675" s="188" t="s">
        <v>34</v>
      </c>
      <c r="F2675" s="188" t="s">
        <v>34</v>
      </c>
      <c r="G2675" s="180"/>
      <c r="H2675" s="181" t="s">
        <v>2761</v>
      </c>
      <c r="I2675" s="101">
        <v>3</v>
      </c>
      <c r="J2675" s="11"/>
      <c r="K2675" s="101">
        <v>36</v>
      </c>
    </row>
    <row r="2676" spans="1:30" ht="18.75" customHeight="1">
      <c r="A2676" s="5"/>
      <c r="B2676" s="5"/>
      <c r="C2676" s="18">
        <v>2673</v>
      </c>
      <c r="D2676" s="19" t="s">
        <v>33</v>
      </c>
      <c r="E2676" s="188" t="s">
        <v>34</v>
      </c>
      <c r="F2676" s="188" t="s">
        <v>34</v>
      </c>
      <c r="G2676" s="180"/>
      <c r="H2676" s="181" t="s">
        <v>2762</v>
      </c>
      <c r="I2676" s="101">
        <v>9.5</v>
      </c>
      <c r="J2676" s="11"/>
      <c r="K2676" s="101">
        <v>106.17</v>
      </c>
    </row>
    <row r="2677" spans="1:30" ht="30" customHeight="1">
      <c r="A2677" s="5"/>
      <c r="B2677" s="5"/>
      <c r="C2677" s="18">
        <v>2674</v>
      </c>
      <c r="D2677" s="19" t="s">
        <v>33</v>
      </c>
      <c r="E2677" s="188" t="s">
        <v>34</v>
      </c>
      <c r="F2677" s="188" t="s">
        <v>34</v>
      </c>
      <c r="G2677" s="180"/>
      <c r="H2677" s="181" t="s">
        <v>2763</v>
      </c>
      <c r="I2677" s="101">
        <v>7.89</v>
      </c>
      <c r="J2677" s="11"/>
      <c r="K2677" s="101">
        <v>88.71</v>
      </c>
    </row>
    <row r="2678" spans="1:30" ht="30" customHeight="1">
      <c r="A2678" s="5"/>
      <c r="B2678" s="5"/>
      <c r="C2678" s="18">
        <v>2675</v>
      </c>
      <c r="D2678" s="19" t="s">
        <v>33</v>
      </c>
      <c r="E2678" s="188" t="s">
        <v>34</v>
      </c>
      <c r="F2678" s="188" t="s">
        <v>34</v>
      </c>
      <c r="G2678" s="180"/>
      <c r="H2678" s="181" t="s">
        <v>2764</v>
      </c>
      <c r="I2678" s="101">
        <v>2.8</v>
      </c>
      <c r="J2678" s="11"/>
      <c r="K2678" s="101">
        <v>36.159999999999997</v>
      </c>
    </row>
    <row r="2679" spans="1:30" ht="30" customHeight="1">
      <c r="A2679" s="5"/>
      <c r="B2679" s="5"/>
      <c r="C2679" s="18">
        <v>2676</v>
      </c>
      <c r="D2679" s="19" t="s">
        <v>33</v>
      </c>
      <c r="E2679" s="188" t="s">
        <v>34</v>
      </c>
      <c r="F2679" s="188" t="s">
        <v>34</v>
      </c>
      <c r="G2679" s="180"/>
      <c r="H2679" s="181" t="s">
        <v>2765</v>
      </c>
      <c r="I2679" s="101">
        <v>6</v>
      </c>
      <c r="J2679" s="11"/>
      <c r="K2679" s="101">
        <v>105.72</v>
      </c>
    </row>
    <row r="2680" spans="1:30" ht="30" customHeight="1">
      <c r="A2680" s="5"/>
      <c r="B2680" s="5"/>
      <c r="C2680" s="18">
        <v>2677</v>
      </c>
      <c r="D2680" s="19" t="s">
        <v>33</v>
      </c>
      <c r="E2680" s="188" t="s">
        <v>34</v>
      </c>
      <c r="F2680" s="188" t="s">
        <v>34</v>
      </c>
      <c r="G2680" s="180"/>
      <c r="H2680" s="181" t="s">
        <v>2766</v>
      </c>
      <c r="I2680" s="101">
        <v>2.2709999999999999</v>
      </c>
      <c r="J2680" s="11"/>
      <c r="K2680" s="101">
        <v>130</v>
      </c>
    </row>
    <row r="2681" spans="1:30" ht="45" customHeight="1">
      <c r="A2681" s="5"/>
      <c r="B2681" s="5"/>
      <c r="C2681" s="18">
        <v>2678</v>
      </c>
      <c r="D2681" s="19" t="s">
        <v>33</v>
      </c>
      <c r="E2681" s="188" t="s">
        <v>34</v>
      </c>
      <c r="F2681" s="188" t="s">
        <v>34</v>
      </c>
      <c r="G2681" s="180"/>
      <c r="H2681" s="181" t="s">
        <v>2767</v>
      </c>
      <c r="I2681" s="101">
        <v>1</v>
      </c>
      <c r="J2681" s="11"/>
      <c r="K2681" s="101">
        <v>110.13800000000001</v>
      </c>
    </row>
    <row r="2682" spans="1:30" ht="45.75" customHeight="1">
      <c r="A2682" s="5"/>
      <c r="B2682" s="5"/>
      <c r="C2682" s="18">
        <v>2679</v>
      </c>
      <c r="D2682" s="19" t="s">
        <v>159</v>
      </c>
      <c r="E2682" s="20" t="s">
        <v>160</v>
      </c>
      <c r="F2682" s="20" t="s">
        <v>160</v>
      </c>
      <c r="G2682" s="169" t="s">
        <v>5</v>
      </c>
      <c r="H2682" s="181" t="s">
        <v>2768</v>
      </c>
      <c r="I2682" s="191">
        <v>0</v>
      </c>
      <c r="J2682" s="11">
        <v>1</v>
      </c>
      <c r="K2682" s="191">
        <v>5</v>
      </c>
    </row>
    <row r="2683" spans="1:30" ht="30" customHeight="1">
      <c r="A2683" s="5"/>
      <c r="B2683" s="5"/>
      <c r="C2683" s="18">
        <v>2680</v>
      </c>
      <c r="D2683" s="19" t="s">
        <v>159</v>
      </c>
      <c r="E2683" s="20" t="s">
        <v>160</v>
      </c>
      <c r="F2683" s="20" t="s">
        <v>160</v>
      </c>
      <c r="G2683" s="169" t="s">
        <v>5</v>
      </c>
      <c r="H2683" s="181" t="s">
        <v>2769</v>
      </c>
      <c r="I2683" s="191">
        <v>0</v>
      </c>
      <c r="J2683" s="11">
        <v>1</v>
      </c>
      <c r="K2683" s="191">
        <v>10.83</v>
      </c>
    </row>
    <row r="2684" spans="1:30" ht="30" customHeight="1">
      <c r="A2684" s="5"/>
      <c r="B2684" s="5"/>
      <c r="C2684" s="18">
        <v>2681</v>
      </c>
      <c r="D2684" s="19" t="s">
        <v>159</v>
      </c>
      <c r="E2684" s="20" t="s">
        <v>160</v>
      </c>
      <c r="F2684" s="20" t="s">
        <v>160</v>
      </c>
      <c r="G2684" s="169" t="s">
        <v>5</v>
      </c>
      <c r="H2684" s="181" t="s">
        <v>2770</v>
      </c>
      <c r="I2684" s="191">
        <v>0</v>
      </c>
      <c r="J2684" s="11">
        <v>1</v>
      </c>
      <c r="K2684" s="191">
        <v>5</v>
      </c>
    </row>
    <row r="2685" spans="1:30" ht="30" customHeight="1">
      <c r="A2685" s="5"/>
      <c r="B2685" s="5"/>
      <c r="C2685" s="18">
        <v>2682</v>
      </c>
      <c r="D2685" s="19" t="s">
        <v>159</v>
      </c>
      <c r="E2685" s="20" t="s">
        <v>160</v>
      </c>
      <c r="F2685" s="20" t="s">
        <v>160</v>
      </c>
      <c r="G2685" s="169" t="s">
        <v>5</v>
      </c>
      <c r="H2685" s="181" t="s">
        <v>2771</v>
      </c>
      <c r="I2685" s="191">
        <v>0</v>
      </c>
      <c r="J2685" s="11">
        <v>1</v>
      </c>
      <c r="K2685" s="191">
        <v>4</v>
      </c>
    </row>
    <row r="2686" spans="1:30" ht="30" customHeight="1">
      <c r="A2686" s="5"/>
      <c r="B2686" s="5"/>
      <c r="C2686" s="18">
        <v>2683</v>
      </c>
      <c r="D2686" s="19" t="s">
        <v>159</v>
      </c>
      <c r="E2686" s="20" t="s">
        <v>160</v>
      </c>
      <c r="F2686" s="20" t="s">
        <v>160</v>
      </c>
      <c r="G2686" s="169" t="s">
        <v>5</v>
      </c>
      <c r="H2686" s="181" t="s">
        <v>2772</v>
      </c>
      <c r="I2686" s="191">
        <v>0</v>
      </c>
      <c r="J2686" s="11">
        <v>1</v>
      </c>
      <c r="K2686" s="191">
        <v>3.44</v>
      </c>
    </row>
    <row r="2687" spans="1:30" s="10" customFormat="1" ht="30" customHeight="1">
      <c r="A2687" s="5"/>
      <c r="B2687" s="5"/>
      <c r="C2687" s="18">
        <v>2684</v>
      </c>
      <c r="D2687" s="19" t="s">
        <v>159</v>
      </c>
      <c r="E2687" s="20" t="s">
        <v>160</v>
      </c>
      <c r="F2687" s="20" t="s">
        <v>160</v>
      </c>
      <c r="G2687" s="169" t="s">
        <v>5</v>
      </c>
      <c r="H2687" s="181" t="s">
        <v>2773</v>
      </c>
      <c r="I2687" s="192">
        <v>0.9</v>
      </c>
      <c r="J2687" s="11"/>
      <c r="K2687" s="191">
        <v>45</v>
      </c>
      <c r="L2687"/>
      <c r="M2687"/>
      <c r="N2687"/>
      <c r="O2687"/>
      <c r="P2687"/>
      <c r="Q2687"/>
      <c r="R2687"/>
      <c r="S2687"/>
      <c r="T2687"/>
      <c r="U2687"/>
      <c r="V2687"/>
      <c r="W2687"/>
      <c r="X2687"/>
      <c r="Y2687"/>
      <c r="Z2687"/>
      <c r="AA2687"/>
      <c r="AB2687"/>
      <c r="AC2687"/>
      <c r="AD2687"/>
    </row>
    <row r="2688" spans="1:30" s="10" customFormat="1" ht="30" customHeight="1">
      <c r="A2688" s="5"/>
      <c r="B2688" s="5"/>
      <c r="C2688" s="18">
        <v>2685</v>
      </c>
      <c r="D2688" s="19" t="s">
        <v>159</v>
      </c>
      <c r="E2688" s="20" t="s">
        <v>160</v>
      </c>
      <c r="F2688" s="20" t="s">
        <v>160</v>
      </c>
      <c r="G2688" s="169" t="s">
        <v>5</v>
      </c>
      <c r="H2688" s="181" t="s">
        <v>2774</v>
      </c>
      <c r="I2688" s="191">
        <v>0</v>
      </c>
      <c r="J2688" s="11">
        <v>1</v>
      </c>
      <c r="K2688" s="191">
        <v>3.31</v>
      </c>
      <c r="L2688"/>
      <c r="M2688"/>
      <c r="N2688"/>
      <c r="O2688"/>
      <c r="P2688"/>
      <c r="Q2688"/>
      <c r="R2688"/>
      <c r="S2688"/>
      <c r="T2688"/>
      <c r="U2688"/>
      <c r="V2688"/>
      <c r="W2688"/>
      <c r="X2688"/>
      <c r="Y2688"/>
      <c r="Z2688"/>
      <c r="AA2688"/>
      <c r="AB2688"/>
      <c r="AC2688"/>
      <c r="AD2688"/>
    </row>
    <row r="2689" spans="1:30" s="10" customFormat="1" ht="30" customHeight="1">
      <c r="A2689" s="5"/>
      <c r="B2689" s="5"/>
      <c r="C2689" s="18">
        <v>2686</v>
      </c>
      <c r="D2689" s="19" t="s">
        <v>159</v>
      </c>
      <c r="E2689" s="20" t="s">
        <v>160</v>
      </c>
      <c r="F2689" s="20" t="s">
        <v>160</v>
      </c>
      <c r="G2689" s="169" t="s">
        <v>5</v>
      </c>
      <c r="H2689" s="181" t="s">
        <v>2775</v>
      </c>
      <c r="I2689" s="191">
        <v>0</v>
      </c>
      <c r="J2689" s="11">
        <v>1</v>
      </c>
      <c r="K2689" s="191">
        <v>2.99</v>
      </c>
      <c r="L2689"/>
      <c r="M2689"/>
      <c r="N2689"/>
      <c r="O2689"/>
      <c r="P2689"/>
      <c r="Q2689"/>
      <c r="R2689"/>
      <c r="S2689"/>
      <c r="T2689"/>
      <c r="U2689"/>
      <c r="V2689"/>
      <c r="W2689"/>
      <c r="X2689"/>
      <c r="Y2689"/>
      <c r="Z2689"/>
      <c r="AA2689"/>
      <c r="AB2689"/>
      <c r="AC2689"/>
      <c r="AD2689"/>
    </row>
    <row r="2690" spans="1:30" s="10" customFormat="1" ht="30" customHeight="1">
      <c r="A2690" s="5"/>
      <c r="B2690" s="5"/>
      <c r="C2690" s="18">
        <v>2687</v>
      </c>
      <c r="D2690" s="19" t="s">
        <v>159</v>
      </c>
      <c r="E2690" s="20" t="s">
        <v>160</v>
      </c>
      <c r="F2690" s="20" t="s">
        <v>160</v>
      </c>
      <c r="G2690" s="169" t="s">
        <v>5</v>
      </c>
      <c r="H2690" s="181" t="s">
        <v>2776</v>
      </c>
      <c r="I2690" s="191">
        <v>0</v>
      </c>
      <c r="J2690" s="11">
        <v>1</v>
      </c>
      <c r="K2690" s="191">
        <v>4.84</v>
      </c>
      <c r="L2690"/>
      <c r="M2690"/>
      <c r="N2690"/>
      <c r="O2690"/>
      <c r="P2690"/>
      <c r="Q2690"/>
      <c r="R2690"/>
      <c r="S2690"/>
      <c r="T2690"/>
      <c r="U2690"/>
      <c r="V2690"/>
      <c r="W2690"/>
      <c r="X2690"/>
      <c r="Y2690"/>
      <c r="Z2690"/>
      <c r="AA2690"/>
      <c r="AB2690"/>
      <c r="AC2690"/>
      <c r="AD2690"/>
    </row>
    <row r="2691" spans="1:30" s="10" customFormat="1" ht="30" customHeight="1">
      <c r="A2691" s="5"/>
      <c r="B2691" s="5"/>
      <c r="C2691" s="18">
        <v>2688</v>
      </c>
      <c r="D2691" s="19" t="s">
        <v>159</v>
      </c>
      <c r="E2691" s="20" t="s">
        <v>160</v>
      </c>
      <c r="F2691" s="20" t="s">
        <v>160</v>
      </c>
      <c r="G2691" s="169" t="s">
        <v>5</v>
      </c>
      <c r="H2691" s="181" t="s">
        <v>2777</v>
      </c>
      <c r="I2691" s="191">
        <v>0</v>
      </c>
      <c r="J2691" s="11">
        <v>1</v>
      </c>
      <c r="K2691" s="191">
        <v>11</v>
      </c>
      <c r="L2691"/>
      <c r="M2691"/>
      <c r="N2691"/>
      <c r="O2691"/>
      <c r="P2691"/>
      <c r="Q2691"/>
      <c r="R2691"/>
      <c r="S2691"/>
      <c r="T2691"/>
      <c r="U2691"/>
      <c r="V2691"/>
      <c r="W2691"/>
      <c r="X2691"/>
      <c r="Y2691"/>
      <c r="Z2691"/>
      <c r="AA2691"/>
      <c r="AB2691"/>
      <c r="AC2691"/>
      <c r="AD2691"/>
    </row>
    <row r="2692" spans="1:30" s="10" customFormat="1" ht="30" customHeight="1">
      <c r="A2692" s="5"/>
      <c r="B2692" s="5"/>
      <c r="C2692" s="18">
        <v>2689</v>
      </c>
      <c r="D2692" s="19" t="s">
        <v>159</v>
      </c>
      <c r="E2692" s="20" t="s">
        <v>160</v>
      </c>
      <c r="F2692" s="20" t="s">
        <v>160</v>
      </c>
      <c r="G2692" s="169" t="s">
        <v>5</v>
      </c>
      <c r="H2692" s="181" t="s">
        <v>2778</v>
      </c>
      <c r="I2692" s="192">
        <v>7</v>
      </c>
      <c r="J2692" s="11"/>
      <c r="K2692" s="191">
        <v>114.59</v>
      </c>
      <c r="L2692"/>
      <c r="M2692"/>
      <c r="N2692"/>
      <c r="O2692"/>
      <c r="P2692"/>
      <c r="Q2692"/>
      <c r="R2692"/>
      <c r="S2692"/>
      <c r="T2692"/>
      <c r="U2692"/>
      <c r="V2692"/>
      <c r="W2692"/>
      <c r="X2692"/>
      <c r="Y2692"/>
      <c r="Z2692"/>
      <c r="AA2692"/>
      <c r="AB2692"/>
      <c r="AC2692"/>
      <c r="AD2692"/>
    </row>
    <row r="2693" spans="1:30" s="10" customFormat="1" ht="30" customHeight="1">
      <c r="A2693" s="5"/>
      <c r="B2693" s="5"/>
      <c r="C2693" s="18">
        <v>2690</v>
      </c>
      <c r="D2693" s="19" t="s">
        <v>159</v>
      </c>
      <c r="E2693" s="20" t="s">
        <v>160</v>
      </c>
      <c r="F2693" s="20" t="s">
        <v>160</v>
      </c>
      <c r="G2693" s="169" t="s">
        <v>5</v>
      </c>
      <c r="H2693" s="181" t="s">
        <v>2779</v>
      </c>
      <c r="I2693" s="191">
        <v>5</v>
      </c>
      <c r="J2693" s="11"/>
      <c r="K2693" s="191">
        <v>120</v>
      </c>
      <c r="L2693"/>
      <c r="M2693"/>
      <c r="N2693"/>
      <c r="O2693"/>
      <c r="P2693"/>
      <c r="Q2693"/>
      <c r="R2693"/>
      <c r="S2693"/>
      <c r="T2693"/>
      <c r="U2693"/>
      <c r="V2693"/>
      <c r="W2693"/>
      <c r="X2693"/>
      <c r="Y2693"/>
      <c r="Z2693"/>
      <c r="AA2693"/>
      <c r="AB2693"/>
      <c r="AC2693"/>
      <c r="AD2693"/>
    </row>
    <row r="2694" spans="1:30" s="10" customFormat="1" ht="30" customHeight="1">
      <c r="A2694" s="5"/>
      <c r="B2694" s="5"/>
      <c r="C2694" s="18">
        <v>2691</v>
      </c>
      <c r="D2694" s="19" t="s">
        <v>159</v>
      </c>
      <c r="E2694" s="20" t="s">
        <v>160</v>
      </c>
      <c r="F2694" s="20" t="s">
        <v>160</v>
      </c>
      <c r="G2694" s="169" t="s">
        <v>5</v>
      </c>
      <c r="H2694" s="181" t="s">
        <v>2780</v>
      </c>
      <c r="I2694" s="191">
        <v>0</v>
      </c>
      <c r="J2694" s="11">
        <v>1</v>
      </c>
      <c r="K2694" s="191">
        <v>20</v>
      </c>
      <c r="L2694"/>
      <c r="M2694"/>
      <c r="N2694"/>
      <c r="O2694"/>
      <c r="P2694"/>
      <c r="Q2694"/>
      <c r="R2694"/>
      <c r="S2694"/>
      <c r="T2694"/>
      <c r="U2694"/>
      <c r="V2694"/>
      <c r="W2694"/>
      <c r="X2694"/>
      <c r="Y2694"/>
      <c r="Z2694"/>
      <c r="AA2694"/>
      <c r="AB2694"/>
      <c r="AC2694"/>
      <c r="AD2694"/>
    </row>
    <row r="2695" spans="1:30" s="10" customFormat="1" ht="30" customHeight="1">
      <c r="A2695" s="5"/>
      <c r="B2695" s="5"/>
      <c r="C2695" s="18">
        <v>2692</v>
      </c>
      <c r="D2695" s="19" t="s">
        <v>159</v>
      </c>
      <c r="E2695" s="20" t="s">
        <v>160</v>
      </c>
      <c r="F2695" s="20" t="s">
        <v>160</v>
      </c>
      <c r="G2695" s="169" t="s">
        <v>5</v>
      </c>
      <c r="H2695" s="181" t="s">
        <v>2781</v>
      </c>
      <c r="I2695" s="192">
        <v>3.5579999999999998</v>
      </c>
      <c r="J2695" s="11"/>
      <c r="K2695" s="191">
        <v>65</v>
      </c>
      <c r="L2695"/>
      <c r="M2695"/>
      <c r="N2695"/>
      <c r="O2695"/>
      <c r="P2695"/>
      <c r="Q2695"/>
      <c r="R2695"/>
      <c r="S2695"/>
      <c r="T2695"/>
      <c r="U2695"/>
      <c r="V2695"/>
      <c r="W2695"/>
      <c r="X2695"/>
      <c r="Y2695"/>
      <c r="Z2695"/>
      <c r="AA2695"/>
      <c r="AB2695"/>
      <c r="AC2695"/>
      <c r="AD2695"/>
    </row>
    <row r="2696" spans="1:30" s="10" customFormat="1" ht="30" customHeight="1">
      <c r="A2696" s="5"/>
      <c r="B2696" s="5"/>
      <c r="C2696" s="18">
        <v>2693</v>
      </c>
      <c r="D2696" s="19" t="s">
        <v>159</v>
      </c>
      <c r="E2696" s="20" t="s">
        <v>160</v>
      </c>
      <c r="F2696" s="20" t="s">
        <v>160</v>
      </c>
      <c r="G2696" s="169" t="s">
        <v>5</v>
      </c>
      <c r="H2696" s="181" t="s">
        <v>2782</v>
      </c>
      <c r="I2696" s="192">
        <v>0.9</v>
      </c>
      <c r="J2696" s="11"/>
      <c r="K2696" s="191">
        <v>20</v>
      </c>
      <c r="L2696"/>
      <c r="M2696"/>
      <c r="N2696"/>
      <c r="O2696"/>
      <c r="P2696"/>
      <c r="Q2696"/>
      <c r="R2696"/>
      <c r="S2696"/>
      <c r="T2696"/>
      <c r="U2696"/>
      <c r="V2696"/>
      <c r="W2696"/>
      <c r="X2696"/>
      <c r="Y2696"/>
      <c r="Z2696"/>
      <c r="AA2696"/>
      <c r="AB2696"/>
      <c r="AC2696"/>
      <c r="AD2696"/>
    </row>
    <row r="2697" spans="1:30" s="10" customFormat="1" ht="30" customHeight="1">
      <c r="A2697" s="5"/>
      <c r="B2697" s="5"/>
      <c r="C2697" s="18">
        <v>2694</v>
      </c>
      <c r="D2697" s="19" t="s">
        <v>159</v>
      </c>
      <c r="E2697" s="20" t="s">
        <v>160</v>
      </c>
      <c r="F2697" s="20" t="s">
        <v>160</v>
      </c>
      <c r="G2697" s="169" t="s">
        <v>5</v>
      </c>
      <c r="H2697" s="181" t="s">
        <v>2783</v>
      </c>
      <c r="I2697" s="192">
        <v>2.9350000000000001</v>
      </c>
      <c r="J2697" s="11"/>
      <c r="K2697" s="191">
        <v>65</v>
      </c>
      <c r="L2697"/>
      <c r="M2697"/>
      <c r="N2697"/>
      <c r="O2697"/>
      <c r="P2697"/>
      <c r="Q2697"/>
      <c r="R2697"/>
      <c r="S2697"/>
      <c r="T2697"/>
      <c r="U2697"/>
      <c r="V2697"/>
      <c r="W2697"/>
      <c r="X2697"/>
      <c r="Y2697"/>
      <c r="Z2697"/>
      <c r="AA2697"/>
      <c r="AB2697"/>
      <c r="AC2697"/>
      <c r="AD2697"/>
    </row>
    <row r="2698" spans="1:30" s="10" customFormat="1" ht="45.75" customHeight="1">
      <c r="A2698" s="5"/>
      <c r="B2698" s="5"/>
      <c r="C2698" s="18">
        <v>2695</v>
      </c>
      <c r="D2698" s="19" t="s">
        <v>159</v>
      </c>
      <c r="E2698" s="20" t="s">
        <v>160</v>
      </c>
      <c r="F2698" s="20" t="s">
        <v>160</v>
      </c>
      <c r="G2698" s="69" t="s">
        <v>5</v>
      </c>
      <c r="H2698" s="60" t="s">
        <v>2784</v>
      </c>
      <c r="I2698" s="179">
        <v>0</v>
      </c>
      <c r="J2698" s="11">
        <v>1</v>
      </c>
      <c r="K2698" s="179">
        <v>7.23</v>
      </c>
      <c r="L2698"/>
      <c r="M2698"/>
      <c r="N2698"/>
      <c r="O2698"/>
      <c r="P2698"/>
      <c r="Q2698"/>
      <c r="R2698"/>
      <c r="S2698"/>
      <c r="T2698"/>
      <c r="U2698"/>
      <c r="V2698"/>
      <c r="W2698"/>
      <c r="X2698"/>
      <c r="Y2698"/>
      <c r="Z2698"/>
      <c r="AA2698"/>
      <c r="AB2698"/>
      <c r="AC2698"/>
      <c r="AD2698"/>
    </row>
    <row r="2699" spans="1:30" s="10" customFormat="1" ht="30" customHeight="1">
      <c r="A2699" s="5"/>
      <c r="B2699" s="5"/>
      <c r="C2699" s="18">
        <v>2696</v>
      </c>
      <c r="D2699" s="19" t="s">
        <v>159</v>
      </c>
      <c r="E2699" s="20" t="s">
        <v>160</v>
      </c>
      <c r="F2699" s="20" t="s">
        <v>160</v>
      </c>
      <c r="G2699" s="69" t="s">
        <v>5</v>
      </c>
      <c r="H2699" s="60" t="s">
        <v>2785</v>
      </c>
      <c r="I2699" s="192">
        <v>2.7</v>
      </c>
      <c r="J2699" s="11"/>
      <c r="K2699" s="179">
        <v>38.229999999999997</v>
      </c>
      <c r="L2699"/>
      <c r="M2699"/>
      <c r="N2699"/>
      <c r="O2699"/>
      <c r="P2699"/>
      <c r="Q2699"/>
      <c r="R2699"/>
      <c r="S2699"/>
      <c r="T2699"/>
      <c r="U2699"/>
      <c r="V2699"/>
      <c r="W2699"/>
      <c r="X2699"/>
      <c r="Y2699"/>
      <c r="Z2699"/>
      <c r="AA2699"/>
      <c r="AB2699"/>
      <c r="AC2699"/>
      <c r="AD2699"/>
    </row>
    <row r="2700" spans="1:30" s="10" customFormat="1" ht="30" customHeight="1">
      <c r="A2700" s="5"/>
      <c r="B2700" s="5"/>
      <c r="C2700" s="18">
        <v>2697</v>
      </c>
      <c r="D2700" s="19" t="s">
        <v>159</v>
      </c>
      <c r="E2700" s="20" t="s">
        <v>160</v>
      </c>
      <c r="F2700" s="20" t="s">
        <v>160</v>
      </c>
      <c r="G2700" s="69" t="s">
        <v>5</v>
      </c>
      <c r="H2700" s="60" t="s">
        <v>2786</v>
      </c>
      <c r="I2700" s="192">
        <v>1.0900000000000001</v>
      </c>
      <c r="J2700" s="11"/>
      <c r="K2700" s="179">
        <v>17.899999999999999</v>
      </c>
      <c r="L2700"/>
      <c r="M2700"/>
      <c r="N2700"/>
      <c r="O2700"/>
      <c r="P2700"/>
      <c r="Q2700"/>
      <c r="R2700"/>
      <c r="S2700"/>
      <c r="T2700"/>
      <c r="U2700"/>
      <c r="V2700"/>
      <c r="W2700"/>
      <c r="X2700"/>
      <c r="Y2700"/>
      <c r="Z2700"/>
      <c r="AA2700"/>
      <c r="AB2700"/>
      <c r="AC2700"/>
      <c r="AD2700"/>
    </row>
    <row r="2701" spans="1:30" s="10" customFormat="1" ht="30" customHeight="1">
      <c r="A2701" s="5"/>
      <c r="B2701" s="5"/>
      <c r="C2701" s="18">
        <v>2698</v>
      </c>
      <c r="D2701" s="19" t="s">
        <v>159</v>
      </c>
      <c r="E2701" s="20" t="s">
        <v>160</v>
      </c>
      <c r="F2701" s="20" t="s">
        <v>160</v>
      </c>
      <c r="G2701" s="69" t="s">
        <v>5</v>
      </c>
      <c r="H2701" s="60" t="s">
        <v>2787</v>
      </c>
      <c r="I2701" s="192">
        <v>0.55000000000000004</v>
      </c>
      <c r="J2701" s="11"/>
      <c r="K2701" s="179">
        <v>9.51</v>
      </c>
      <c r="L2701"/>
      <c r="M2701"/>
      <c r="N2701"/>
      <c r="O2701"/>
      <c r="P2701"/>
      <c r="Q2701"/>
      <c r="R2701"/>
      <c r="S2701"/>
      <c r="T2701"/>
      <c r="U2701"/>
      <c r="V2701"/>
      <c r="W2701"/>
      <c r="X2701"/>
      <c r="Y2701"/>
      <c r="Z2701"/>
      <c r="AA2701"/>
      <c r="AB2701"/>
      <c r="AC2701"/>
      <c r="AD2701"/>
    </row>
    <row r="2702" spans="1:30" s="10" customFormat="1" ht="30" customHeight="1">
      <c r="A2702" s="5"/>
      <c r="B2702" s="5"/>
      <c r="C2702" s="18">
        <v>2699</v>
      </c>
      <c r="D2702" s="19" t="s">
        <v>159</v>
      </c>
      <c r="E2702" s="20" t="s">
        <v>160</v>
      </c>
      <c r="F2702" s="20" t="s">
        <v>160</v>
      </c>
      <c r="G2702" s="69" t="s">
        <v>5</v>
      </c>
      <c r="H2702" s="60" t="s">
        <v>2788</v>
      </c>
      <c r="I2702" s="192">
        <v>3.1</v>
      </c>
      <c r="J2702" s="11"/>
      <c r="K2702" s="179">
        <v>60</v>
      </c>
      <c r="L2702"/>
      <c r="M2702"/>
      <c r="N2702"/>
      <c r="O2702"/>
      <c r="P2702"/>
      <c r="Q2702"/>
      <c r="R2702"/>
      <c r="S2702"/>
      <c r="T2702"/>
      <c r="U2702"/>
      <c r="V2702"/>
      <c r="W2702"/>
      <c r="X2702"/>
      <c r="Y2702"/>
      <c r="Z2702"/>
      <c r="AA2702"/>
      <c r="AB2702"/>
      <c r="AC2702"/>
      <c r="AD2702"/>
    </row>
    <row r="2703" spans="1:30" s="10" customFormat="1" ht="30" customHeight="1">
      <c r="A2703" s="5"/>
      <c r="B2703" s="5"/>
      <c r="C2703" s="18">
        <v>2700</v>
      </c>
      <c r="D2703" s="19" t="s">
        <v>159</v>
      </c>
      <c r="E2703" s="20" t="s">
        <v>160</v>
      </c>
      <c r="F2703" s="20" t="s">
        <v>160</v>
      </c>
      <c r="G2703" s="69" t="s">
        <v>5</v>
      </c>
      <c r="H2703" s="60" t="s">
        <v>2789</v>
      </c>
      <c r="I2703" s="192">
        <v>7.43</v>
      </c>
      <c r="J2703" s="11"/>
      <c r="K2703" s="179">
        <v>195</v>
      </c>
      <c r="L2703"/>
      <c r="M2703"/>
      <c r="N2703"/>
      <c r="O2703"/>
      <c r="P2703"/>
      <c r="Q2703"/>
      <c r="R2703"/>
      <c r="S2703"/>
      <c r="T2703"/>
      <c r="U2703"/>
      <c r="V2703"/>
      <c r="W2703"/>
      <c r="X2703"/>
      <c r="Y2703"/>
      <c r="Z2703"/>
      <c r="AA2703"/>
      <c r="AB2703"/>
      <c r="AC2703"/>
      <c r="AD2703"/>
    </row>
    <row r="2704" spans="1:30" s="10" customFormat="1" ht="30" customHeight="1">
      <c r="A2704" s="5"/>
      <c r="B2704" s="5"/>
      <c r="C2704" s="18">
        <v>2701</v>
      </c>
      <c r="D2704" s="19" t="s">
        <v>159</v>
      </c>
      <c r="E2704" s="20" t="s">
        <v>160</v>
      </c>
      <c r="F2704" s="20" t="s">
        <v>160</v>
      </c>
      <c r="G2704" s="69" t="s">
        <v>5</v>
      </c>
      <c r="H2704" s="60" t="s">
        <v>2790</v>
      </c>
      <c r="I2704" s="192">
        <v>3.1</v>
      </c>
      <c r="J2704" s="11"/>
      <c r="K2704" s="179">
        <v>50</v>
      </c>
      <c r="L2704"/>
      <c r="M2704"/>
      <c r="N2704"/>
      <c r="O2704"/>
      <c r="P2704"/>
      <c r="Q2704"/>
      <c r="R2704"/>
      <c r="S2704"/>
      <c r="T2704"/>
      <c r="U2704"/>
      <c r="V2704"/>
      <c r="W2704"/>
      <c r="X2704"/>
      <c r="Y2704"/>
      <c r="Z2704"/>
      <c r="AA2704"/>
      <c r="AB2704"/>
      <c r="AC2704"/>
      <c r="AD2704"/>
    </row>
    <row r="2705" spans="1:30" s="10" customFormat="1" ht="30" customHeight="1">
      <c r="A2705" s="5"/>
      <c r="B2705" s="5"/>
      <c r="C2705" s="18">
        <v>2702</v>
      </c>
      <c r="D2705" s="19" t="s">
        <v>159</v>
      </c>
      <c r="E2705" s="20" t="s">
        <v>160</v>
      </c>
      <c r="F2705" s="20" t="s">
        <v>160</v>
      </c>
      <c r="G2705" s="69" t="s">
        <v>5</v>
      </c>
      <c r="H2705" s="60" t="s">
        <v>2791</v>
      </c>
      <c r="I2705" s="192">
        <v>4</v>
      </c>
      <c r="J2705" s="11"/>
      <c r="K2705" s="179">
        <v>20</v>
      </c>
      <c r="L2705"/>
      <c r="M2705"/>
      <c r="N2705"/>
      <c r="O2705"/>
      <c r="P2705"/>
      <c r="Q2705"/>
      <c r="R2705"/>
      <c r="S2705"/>
      <c r="T2705"/>
      <c r="U2705"/>
      <c r="V2705"/>
      <c r="W2705"/>
      <c r="X2705"/>
      <c r="Y2705"/>
      <c r="Z2705"/>
      <c r="AA2705"/>
      <c r="AB2705"/>
      <c r="AC2705"/>
      <c r="AD2705"/>
    </row>
    <row r="2706" spans="1:30" s="10" customFormat="1" ht="45" customHeight="1">
      <c r="A2706" s="5"/>
      <c r="B2706" s="5"/>
      <c r="C2706" s="18">
        <v>2703</v>
      </c>
      <c r="D2706" s="19" t="s">
        <v>159</v>
      </c>
      <c r="E2706" s="20" t="s">
        <v>160</v>
      </c>
      <c r="F2706" s="20" t="s">
        <v>160</v>
      </c>
      <c r="G2706" s="69" t="s">
        <v>5</v>
      </c>
      <c r="H2706" s="60" t="s">
        <v>2792</v>
      </c>
      <c r="I2706" s="192">
        <v>0.05</v>
      </c>
      <c r="J2706" s="11">
        <v>1</v>
      </c>
      <c r="K2706" s="179">
        <v>17</v>
      </c>
      <c r="L2706"/>
      <c r="M2706"/>
      <c r="N2706"/>
      <c r="O2706"/>
      <c r="P2706"/>
      <c r="Q2706"/>
      <c r="R2706"/>
      <c r="S2706"/>
      <c r="T2706"/>
      <c r="U2706"/>
      <c r="V2706"/>
      <c r="W2706"/>
      <c r="X2706"/>
      <c r="Y2706"/>
      <c r="Z2706"/>
      <c r="AA2706"/>
      <c r="AB2706"/>
      <c r="AC2706"/>
      <c r="AD2706"/>
    </row>
    <row r="2707" spans="1:30" s="10" customFormat="1" ht="30" customHeight="1">
      <c r="A2707" s="5"/>
      <c r="B2707" s="5"/>
      <c r="C2707" s="18">
        <v>2704</v>
      </c>
      <c r="D2707" s="19" t="s">
        <v>159</v>
      </c>
      <c r="E2707" s="20" t="s">
        <v>160</v>
      </c>
      <c r="F2707" s="20" t="s">
        <v>160</v>
      </c>
      <c r="G2707" s="69" t="s">
        <v>5</v>
      </c>
      <c r="H2707" s="60" t="s">
        <v>2793</v>
      </c>
      <c r="I2707" s="192">
        <v>0.59199999999999997</v>
      </c>
      <c r="J2707" s="11"/>
      <c r="K2707" s="179">
        <v>10</v>
      </c>
      <c r="L2707"/>
      <c r="M2707"/>
      <c r="N2707"/>
      <c r="O2707"/>
      <c r="P2707"/>
      <c r="Q2707"/>
      <c r="R2707"/>
      <c r="S2707"/>
      <c r="T2707"/>
      <c r="U2707"/>
      <c r="V2707"/>
      <c r="W2707"/>
      <c r="X2707"/>
      <c r="Y2707"/>
      <c r="Z2707"/>
      <c r="AA2707"/>
      <c r="AB2707"/>
      <c r="AC2707"/>
      <c r="AD2707"/>
    </row>
    <row r="2708" spans="1:30" s="10" customFormat="1" ht="30" customHeight="1">
      <c r="A2708" s="5"/>
      <c r="B2708" s="5"/>
      <c r="C2708" s="18">
        <v>2705</v>
      </c>
      <c r="D2708" s="19" t="s">
        <v>159</v>
      </c>
      <c r="E2708" s="20" t="s">
        <v>160</v>
      </c>
      <c r="F2708" s="20" t="s">
        <v>160</v>
      </c>
      <c r="G2708" s="69" t="s">
        <v>5</v>
      </c>
      <c r="H2708" s="60" t="s">
        <v>2794</v>
      </c>
      <c r="I2708" s="192">
        <v>3</v>
      </c>
      <c r="J2708" s="11"/>
      <c r="K2708" s="179">
        <v>58.13</v>
      </c>
      <c r="L2708"/>
      <c r="M2708"/>
      <c r="N2708"/>
      <c r="O2708"/>
      <c r="P2708"/>
      <c r="Q2708"/>
      <c r="R2708"/>
      <c r="S2708"/>
      <c r="T2708"/>
      <c r="U2708"/>
      <c r="V2708"/>
      <c r="W2708"/>
      <c r="X2708"/>
      <c r="Y2708"/>
      <c r="Z2708"/>
      <c r="AA2708"/>
      <c r="AB2708"/>
      <c r="AC2708"/>
      <c r="AD2708"/>
    </row>
    <row r="2709" spans="1:30" s="10" customFormat="1" ht="30" customHeight="1">
      <c r="A2709" s="5"/>
      <c r="B2709" s="5"/>
      <c r="C2709" s="18">
        <v>2706</v>
      </c>
      <c r="D2709" s="19" t="s">
        <v>159</v>
      </c>
      <c r="E2709" s="20" t="s">
        <v>160</v>
      </c>
      <c r="F2709" s="20" t="s">
        <v>160</v>
      </c>
      <c r="G2709" s="69" t="s">
        <v>5</v>
      </c>
      <c r="H2709" s="60" t="s">
        <v>2795</v>
      </c>
      <c r="I2709" s="192">
        <v>1</v>
      </c>
      <c r="J2709" s="11"/>
      <c r="K2709" s="179">
        <v>17</v>
      </c>
      <c r="L2709"/>
      <c r="M2709"/>
      <c r="N2709"/>
      <c r="O2709"/>
      <c r="P2709"/>
      <c r="Q2709"/>
      <c r="R2709"/>
      <c r="S2709"/>
      <c r="T2709"/>
      <c r="U2709"/>
      <c r="V2709"/>
      <c r="W2709"/>
      <c r="X2709"/>
      <c r="Y2709"/>
      <c r="Z2709"/>
      <c r="AA2709"/>
      <c r="AB2709"/>
      <c r="AC2709"/>
      <c r="AD2709"/>
    </row>
    <row r="2710" spans="1:30" s="10" customFormat="1" ht="45" customHeight="1">
      <c r="A2710" s="5"/>
      <c r="B2710" s="5"/>
      <c r="C2710" s="18">
        <v>2707</v>
      </c>
      <c r="D2710" s="19" t="s">
        <v>60</v>
      </c>
      <c r="E2710" s="7" t="s">
        <v>2796</v>
      </c>
      <c r="F2710" s="7" t="s">
        <v>2796</v>
      </c>
      <c r="G2710" s="69" t="s">
        <v>2797</v>
      </c>
      <c r="H2710" s="193" t="s">
        <v>2798</v>
      </c>
      <c r="I2710" s="194">
        <v>0.70899999999999996</v>
      </c>
      <c r="J2710" s="11"/>
      <c r="K2710" s="194">
        <v>33.6</v>
      </c>
      <c r="L2710"/>
      <c r="M2710"/>
      <c r="N2710"/>
      <c r="O2710"/>
      <c r="P2710"/>
      <c r="Q2710"/>
      <c r="R2710"/>
      <c r="S2710"/>
      <c r="T2710"/>
      <c r="U2710"/>
      <c r="V2710"/>
      <c r="W2710"/>
      <c r="X2710"/>
      <c r="Y2710"/>
      <c r="Z2710"/>
      <c r="AA2710"/>
      <c r="AB2710"/>
      <c r="AC2710"/>
      <c r="AD2710"/>
    </row>
    <row r="2711" spans="1:30" s="10" customFormat="1" ht="45.75" customHeight="1">
      <c r="A2711" s="5"/>
      <c r="B2711" s="5"/>
      <c r="C2711" s="18">
        <v>2708</v>
      </c>
      <c r="D2711" s="19" t="s">
        <v>1303</v>
      </c>
      <c r="E2711" s="65" t="s">
        <v>1329</v>
      </c>
      <c r="F2711" s="65" t="s">
        <v>1329</v>
      </c>
      <c r="G2711" s="65" t="s">
        <v>1329</v>
      </c>
      <c r="H2711" s="90" t="s">
        <v>2799</v>
      </c>
      <c r="I2711" s="66">
        <v>2.9</v>
      </c>
      <c r="J2711" s="11"/>
      <c r="K2711" s="66">
        <v>2</v>
      </c>
      <c r="L2711"/>
      <c r="M2711"/>
      <c r="N2711"/>
      <c r="O2711"/>
      <c r="P2711"/>
      <c r="Q2711"/>
      <c r="R2711"/>
      <c r="S2711"/>
      <c r="T2711"/>
      <c r="U2711"/>
      <c r="V2711"/>
      <c r="W2711"/>
      <c r="X2711"/>
      <c r="Y2711"/>
      <c r="Z2711"/>
      <c r="AA2711"/>
      <c r="AB2711"/>
      <c r="AC2711"/>
      <c r="AD2711"/>
    </row>
    <row r="2712" spans="1:30" s="10" customFormat="1" ht="30" customHeight="1">
      <c r="A2712" s="5"/>
      <c r="B2712" s="5"/>
      <c r="C2712" s="18">
        <v>2709</v>
      </c>
      <c r="D2712" s="19" t="s">
        <v>1303</v>
      </c>
      <c r="E2712" s="65" t="s">
        <v>1304</v>
      </c>
      <c r="F2712" s="65" t="s">
        <v>1304</v>
      </c>
      <c r="G2712" s="65" t="s">
        <v>1329</v>
      </c>
      <c r="H2712" s="60" t="s">
        <v>2800</v>
      </c>
      <c r="I2712" s="66">
        <v>3.2</v>
      </c>
      <c r="J2712" s="11"/>
      <c r="K2712" s="66">
        <v>2</v>
      </c>
      <c r="L2712"/>
      <c r="M2712"/>
      <c r="N2712"/>
      <c r="O2712"/>
      <c r="P2712"/>
      <c r="Q2712"/>
      <c r="R2712"/>
      <c r="S2712"/>
      <c r="T2712"/>
      <c r="U2712"/>
      <c r="V2712"/>
      <c r="W2712"/>
      <c r="X2712"/>
      <c r="Y2712"/>
      <c r="Z2712"/>
      <c r="AA2712"/>
      <c r="AB2712"/>
      <c r="AC2712"/>
      <c r="AD2712"/>
    </row>
    <row r="2713" spans="1:30" s="10" customFormat="1" ht="30" customHeight="1">
      <c r="A2713" s="5"/>
      <c r="B2713" s="5"/>
      <c r="C2713" s="18">
        <v>2710</v>
      </c>
      <c r="D2713" s="19" t="s">
        <v>1303</v>
      </c>
      <c r="E2713" s="65" t="s">
        <v>1329</v>
      </c>
      <c r="F2713" s="65" t="s">
        <v>1329</v>
      </c>
      <c r="G2713" s="65" t="s">
        <v>1329</v>
      </c>
      <c r="H2713" s="90" t="s">
        <v>2801</v>
      </c>
      <c r="I2713" s="66">
        <v>3.2</v>
      </c>
      <c r="J2713" s="11"/>
      <c r="K2713" s="66">
        <v>3</v>
      </c>
      <c r="L2713"/>
      <c r="M2713"/>
      <c r="N2713"/>
      <c r="O2713"/>
      <c r="P2713"/>
      <c r="Q2713"/>
      <c r="R2713"/>
      <c r="S2713"/>
      <c r="T2713"/>
      <c r="U2713"/>
      <c r="V2713"/>
      <c r="W2713"/>
      <c r="X2713"/>
      <c r="Y2713"/>
      <c r="Z2713"/>
      <c r="AA2713"/>
      <c r="AB2713"/>
      <c r="AC2713"/>
      <c r="AD2713"/>
    </row>
    <row r="2714" spans="1:30" s="10" customFormat="1" ht="30" customHeight="1">
      <c r="A2714" s="5"/>
      <c r="B2714" s="5"/>
      <c r="C2714" s="18">
        <v>2711</v>
      </c>
      <c r="D2714" s="19" t="s">
        <v>1303</v>
      </c>
      <c r="E2714" s="65" t="s">
        <v>1304</v>
      </c>
      <c r="F2714" s="65" t="s">
        <v>1304</v>
      </c>
      <c r="G2714" s="65" t="s">
        <v>1329</v>
      </c>
      <c r="H2714" s="90" t="s">
        <v>2802</v>
      </c>
      <c r="I2714" s="66">
        <v>7</v>
      </c>
      <c r="J2714" s="11"/>
      <c r="K2714" s="66">
        <v>1</v>
      </c>
      <c r="L2714"/>
      <c r="M2714"/>
      <c r="N2714"/>
      <c r="O2714"/>
      <c r="P2714"/>
      <c r="Q2714"/>
      <c r="R2714"/>
      <c r="S2714"/>
      <c r="T2714"/>
      <c r="U2714"/>
      <c r="V2714"/>
      <c r="W2714"/>
      <c r="X2714"/>
      <c r="Y2714"/>
      <c r="Z2714"/>
      <c r="AA2714"/>
      <c r="AB2714"/>
      <c r="AC2714"/>
      <c r="AD2714"/>
    </row>
    <row r="2715" spans="1:30" s="10" customFormat="1" ht="30" customHeight="1">
      <c r="A2715" s="5"/>
      <c r="B2715" s="5"/>
      <c r="C2715" s="18">
        <v>2712</v>
      </c>
      <c r="D2715" s="19" t="s">
        <v>1303</v>
      </c>
      <c r="E2715" s="65" t="s">
        <v>1304</v>
      </c>
      <c r="F2715" s="65" t="s">
        <v>1304</v>
      </c>
      <c r="G2715" s="65" t="s">
        <v>1329</v>
      </c>
      <c r="H2715" s="90" t="s">
        <v>2803</v>
      </c>
      <c r="I2715" s="66">
        <v>0.5</v>
      </c>
      <c r="J2715" s="11"/>
      <c r="K2715" s="66">
        <v>0.5</v>
      </c>
      <c r="L2715"/>
      <c r="M2715"/>
      <c r="N2715"/>
      <c r="O2715"/>
      <c r="P2715"/>
      <c r="Q2715"/>
      <c r="R2715"/>
      <c r="S2715"/>
      <c r="T2715"/>
      <c r="U2715"/>
      <c r="V2715"/>
      <c r="W2715"/>
      <c r="X2715"/>
      <c r="Y2715"/>
      <c r="Z2715"/>
      <c r="AA2715"/>
      <c r="AB2715"/>
      <c r="AC2715"/>
      <c r="AD2715"/>
    </row>
    <row r="2716" spans="1:30" s="10" customFormat="1" ht="30" customHeight="1">
      <c r="A2716" s="5"/>
      <c r="B2716" s="5"/>
      <c r="C2716" s="18">
        <v>2713</v>
      </c>
      <c r="D2716" s="19" t="s">
        <v>1303</v>
      </c>
      <c r="E2716" s="65" t="s">
        <v>1329</v>
      </c>
      <c r="F2716" s="65" t="s">
        <v>1329</v>
      </c>
      <c r="G2716" s="65" t="s">
        <v>1329</v>
      </c>
      <c r="H2716" s="90" t="s">
        <v>2804</v>
      </c>
      <c r="I2716" s="66">
        <v>2.9</v>
      </c>
      <c r="J2716" s="11"/>
      <c r="K2716" s="66">
        <v>2</v>
      </c>
      <c r="L2716"/>
      <c r="M2716"/>
      <c r="N2716"/>
      <c r="O2716"/>
      <c r="P2716"/>
      <c r="Q2716"/>
      <c r="R2716"/>
      <c r="S2716"/>
      <c r="T2716"/>
      <c r="U2716"/>
      <c r="V2716"/>
      <c r="W2716"/>
      <c r="X2716"/>
      <c r="Y2716"/>
      <c r="Z2716"/>
      <c r="AA2716"/>
      <c r="AB2716"/>
      <c r="AC2716"/>
      <c r="AD2716"/>
    </row>
    <row r="2717" spans="1:30" s="10" customFormat="1" ht="30" customHeight="1">
      <c r="A2717" s="5"/>
      <c r="B2717" s="5"/>
      <c r="C2717" s="18">
        <v>2714</v>
      </c>
      <c r="D2717" s="19" t="s">
        <v>1303</v>
      </c>
      <c r="E2717" s="65" t="s">
        <v>1304</v>
      </c>
      <c r="F2717" s="65" t="s">
        <v>1304</v>
      </c>
      <c r="G2717" s="65" t="s">
        <v>1329</v>
      </c>
      <c r="H2717" s="90" t="s">
        <v>2805</v>
      </c>
      <c r="I2717" s="66">
        <v>4.3</v>
      </c>
      <c r="J2717" s="11"/>
      <c r="K2717" s="66">
        <v>1</v>
      </c>
      <c r="L2717"/>
      <c r="M2717"/>
      <c r="N2717"/>
      <c r="O2717"/>
      <c r="P2717"/>
      <c r="Q2717"/>
      <c r="R2717"/>
      <c r="S2717"/>
      <c r="T2717"/>
      <c r="U2717"/>
      <c r="V2717"/>
      <c r="W2717"/>
      <c r="X2717"/>
      <c r="Y2717"/>
      <c r="Z2717"/>
      <c r="AA2717"/>
      <c r="AB2717"/>
      <c r="AC2717"/>
      <c r="AD2717"/>
    </row>
    <row r="2718" spans="1:30" s="10" customFormat="1" ht="30" customHeight="1">
      <c r="A2718" s="5"/>
      <c r="B2718" s="5"/>
      <c r="C2718" s="18">
        <v>2715</v>
      </c>
      <c r="D2718" s="19" t="s">
        <v>1303</v>
      </c>
      <c r="E2718" s="65" t="s">
        <v>1329</v>
      </c>
      <c r="F2718" s="65" t="s">
        <v>1329</v>
      </c>
      <c r="G2718" s="65" t="s">
        <v>1329</v>
      </c>
      <c r="H2718" s="90" t="s">
        <v>2806</v>
      </c>
      <c r="I2718" s="66">
        <v>1.5</v>
      </c>
      <c r="J2718" s="11"/>
      <c r="K2718" s="66">
        <v>1.5</v>
      </c>
      <c r="L2718"/>
      <c r="M2718"/>
      <c r="N2718"/>
      <c r="O2718"/>
      <c r="P2718"/>
      <c r="Q2718"/>
      <c r="R2718"/>
      <c r="S2718"/>
      <c r="T2718"/>
      <c r="U2718"/>
      <c r="V2718"/>
      <c r="W2718"/>
      <c r="X2718"/>
      <c r="Y2718"/>
      <c r="Z2718"/>
      <c r="AA2718"/>
      <c r="AB2718"/>
      <c r="AC2718"/>
      <c r="AD2718"/>
    </row>
    <row r="2719" spans="1:30" s="10" customFormat="1" ht="30" customHeight="1">
      <c r="A2719" s="5"/>
      <c r="B2719" s="5"/>
      <c r="C2719" s="18">
        <v>2716</v>
      </c>
      <c r="D2719" s="19" t="s">
        <v>1303</v>
      </c>
      <c r="E2719" s="65" t="s">
        <v>1329</v>
      </c>
      <c r="F2719" s="65" t="s">
        <v>1329</v>
      </c>
      <c r="G2719" s="65" t="s">
        <v>1329</v>
      </c>
      <c r="H2719" s="60" t="s">
        <v>2807</v>
      </c>
      <c r="I2719" s="66">
        <v>3</v>
      </c>
      <c r="J2719" s="11"/>
      <c r="K2719" s="66">
        <v>3</v>
      </c>
      <c r="L2719"/>
      <c r="M2719"/>
      <c r="N2719"/>
      <c r="O2719"/>
      <c r="P2719"/>
      <c r="Q2719"/>
      <c r="R2719"/>
      <c r="S2719"/>
      <c r="T2719"/>
      <c r="U2719"/>
      <c r="V2719"/>
      <c r="W2719"/>
      <c r="X2719"/>
      <c r="Y2719"/>
      <c r="Z2719"/>
      <c r="AA2719"/>
      <c r="AB2719"/>
      <c r="AC2719"/>
      <c r="AD2719"/>
    </row>
    <row r="2720" spans="1:30" s="10" customFormat="1" ht="30" customHeight="1">
      <c r="A2720" s="5"/>
      <c r="B2720" s="5"/>
      <c r="C2720" s="18">
        <v>2717</v>
      </c>
      <c r="D2720" s="19" t="s">
        <v>1303</v>
      </c>
      <c r="E2720" s="65" t="s">
        <v>1329</v>
      </c>
      <c r="F2720" s="65" t="s">
        <v>1329</v>
      </c>
      <c r="G2720" s="65" t="s">
        <v>1329</v>
      </c>
      <c r="H2720" s="90" t="s">
        <v>2808</v>
      </c>
      <c r="I2720" s="66">
        <v>2</v>
      </c>
      <c r="J2720" s="11"/>
      <c r="K2720" s="66">
        <v>2</v>
      </c>
      <c r="L2720"/>
      <c r="M2720"/>
      <c r="N2720"/>
      <c r="O2720"/>
      <c r="P2720"/>
      <c r="Q2720"/>
      <c r="R2720"/>
      <c r="S2720"/>
      <c r="T2720"/>
      <c r="U2720"/>
      <c r="V2720"/>
      <c r="W2720"/>
      <c r="X2720"/>
      <c r="Y2720"/>
      <c r="Z2720"/>
      <c r="AA2720"/>
      <c r="AB2720"/>
      <c r="AC2720"/>
      <c r="AD2720"/>
    </row>
    <row r="2721" spans="1:30" s="10" customFormat="1" ht="30" customHeight="1">
      <c r="A2721" s="5"/>
      <c r="B2721" s="5"/>
      <c r="C2721" s="18">
        <v>2718</v>
      </c>
      <c r="D2721" s="19" t="s">
        <v>1303</v>
      </c>
      <c r="E2721" s="65" t="s">
        <v>1304</v>
      </c>
      <c r="F2721" s="65" t="s">
        <v>1304</v>
      </c>
      <c r="G2721" s="65" t="s">
        <v>1329</v>
      </c>
      <c r="H2721" s="90" t="s">
        <v>2809</v>
      </c>
      <c r="I2721" s="66">
        <v>4.0999999999999996</v>
      </c>
      <c r="J2721" s="11"/>
      <c r="K2721" s="66">
        <v>1</v>
      </c>
      <c r="L2721"/>
      <c r="M2721"/>
      <c r="N2721"/>
      <c r="O2721"/>
      <c r="P2721"/>
      <c r="Q2721"/>
      <c r="R2721"/>
      <c r="S2721"/>
      <c r="T2721"/>
      <c r="U2721"/>
      <c r="V2721"/>
      <c r="W2721"/>
      <c r="X2721"/>
      <c r="Y2721"/>
      <c r="Z2721"/>
      <c r="AA2721"/>
      <c r="AB2721"/>
      <c r="AC2721"/>
      <c r="AD2721"/>
    </row>
    <row r="2722" spans="1:30" s="10" customFormat="1" ht="30" customHeight="1">
      <c r="A2722" s="5"/>
      <c r="B2722" s="5"/>
      <c r="C2722" s="18">
        <v>2719</v>
      </c>
      <c r="D2722" s="19" t="s">
        <v>1303</v>
      </c>
      <c r="E2722" s="65" t="s">
        <v>1329</v>
      </c>
      <c r="F2722" s="65" t="s">
        <v>1329</v>
      </c>
      <c r="G2722" s="65" t="s">
        <v>1329</v>
      </c>
      <c r="H2722" s="90" t="s">
        <v>2810</v>
      </c>
      <c r="I2722" s="66">
        <v>1.4</v>
      </c>
      <c r="J2722" s="11"/>
      <c r="K2722" s="66">
        <v>1</v>
      </c>
      <c r="L2722"/>
      <c r="M2722"/>
      <c r="N2722"/>
      <c r="O2722"/>
      <c r="P2722"/>
      <c r="Q2722"/>
      <c r="R2722"/>
      <c r="S2722"/>
      <c r="T2722"/>
      <c r="U2722"/>
      <c r="V2722"/>
      <c r="W2722"/>
      <c r="X2722"/>
      <c r="Y2722"/>
      <c r="Z2722"/>
      <c r="AA2722"/>
      <c r="AB2722"/>
      <c r="AC2722"/>
      <c r="AD2722"/>
    </row>
    <row r="2723" spans="1:30" s="10" customFormat="1" ht="30" customHeight="1">
      <c r="A2723" s="5"/>
      <c r="B2723" s="5"/>
      <c r="C2723" s="18">
        <v>2720</v>
      </c>
      <c r="D2723" s="19" t="s">
        <v>1303</v>
      </c>
      <c r="E2723" s="65" t="s">
        <v>1304</v>
      </c>
      <c r="F2723" s="65" t="s">
        <v>1304</v>
      </c>
      <c r="G2723" s="65" t="s">
        <v>1329</v>
      </c>
      <c r="H2723" s="90" t="s">
        <v>2811</v>
      </c>
      <c r="I2723" s="66">
        <v>5.6</v>
      </c>
      <c r="J2723" s="11"/>
      <c r="K2723" s="66">
        <v>1.5</v>
      </c>
      <c r="L2723"/>
      <c r="M2723"/>
      <c r="N2723"/>
      <c r="O2723"/>
      <c r="P2723"/>
      <c r="Q2723"/>
      <c r="R2723"/>
      <c r="S2723"/>
      <c r="T2723"/>
      <c r="U2723"/>
      <c r="V2723"/>
      <c r="W2723"/>
      <c r="X2723"/>
      <c r="Y2723"/>
      <c r="Z2723"/>
      <c r="AA2723"/>
      <c r="AB2723"/>
      <c r="AC2723"/>
      <c r="AD2723"/>
    </row>
    <row r="2724" spans="1:30" s="10" customFormat="1" ht="30" customHeight="1">
      <c r="A2724" s="5"/>
      <c r="B2724" s="5"/>
      <c r="C2724" s="18">
        <v>2721</v>
      </c>
      <c r="D2724" s="19" t="s">
        <v>1303</v>
      </c>
      <c r="E2724" s="65" t="s">
        <v>1329</v>
      </c>
      <c r="F2724" s="65" t="s">
        <v>1329</v>
      </c>
      <c r="G2724" s="65" t="s">
        <v>1329</v>
      </c>
      <c r="H2724" s="90" t="s">
        <v>2812</v>
      </c>
      <c r="I2724" s="66">
        <v>1</v>
      </c>
      <c r="J2724" s="11"/>
      <c r="K2724" s="66">
        <v>1</v>
      </c>
      <c r="L2724"/>
      <c r="M2724"/>
      <c r="N2724"/>
      <c r="O2724"/>
      <c r="P2724"/>
      <c r="Q2724"/>
      <c r="R2724"/>
      <c r="S2724"/>
      <c r="T2724"/>
      <c r="U2724"/>
      <c r="V2724"/>
      <c r="W2724"/>
      <c r="X2724"/>
      <c r="Y2724"/>
      <c r="Z2724"/>
      <c r="AA2724"/>
      <c r="AB2724"/>
      <c r="AC2724"/>
      <c r="AD2724"/>
    </row>
    <row r="2725" spans="1:30" s="10" customFormat="1" ht="30" customHeight="1">
      <c r="A2725" s="5"/>
      <c r="B2725" s="5"/>
      <c r="C2725" s="18">
        <v>2722</v>
      </c>
      <c r="D2725" s="19" t="s">
        <v>1303</v>
      </c>
      <c r="E2725" s="65" t="s">
        <v>1329</v>
      </c>
      <c r="F2725" s="65" t="s">
        <v>1329</v>
      </c>
      <c r="G2725" s="65" t="s">
        <v>1329</v>
      </c>
      <c r="H2725" s="90" t="s">
        <v>2813</v>
      </c>
      <c r="I2725" s="66">
        <v>1</v>
      </c>
      <c r="J2725" s="11"/>
      <c r="K2725" s="66">
        <v>1</v>
      </c>
      <c r="L2725"/>
      <c r="M2725"/>
      <c r="N2725"/>
      <c r="O2725"/>
      <c r="P2725"/>
      <c r="Q2725"/>
      <c r="R2725"/>
      <c r="S2725"/>
      <c r="T2725"/>
      <c r="U2725"/>
      <c r="V2725"/>
      <c r="W2725"/>
      <c r="X2725"/>
      <c r="Y2725"/>
      <c r="Z2725"/>
      <c r="AA2725"/>
      <c r="AB2725"/>
      <c r="AC2725"/>
      <c r="AD2725"/>
    </row>
    <row r="2726" spans="1:30" s="10" customFormat="1" ht="30" customHeight="1">
      <c r="A2726" s="5"/>
      <c r="B2726" s="5"/>
      <c r="C2726" s="18">
        <v>2723</v>
      </c>
      <c r="D2726" s="19" t="s">
        <v>1303</v>
      </c>
      <c r="E2726" s="65" t="s">
        <v>1304</v>
      </c>
      <c r="F2726" s="65" t="s">
        <v>1304</v>
      </c>
      <c r="G2726" s="65" t="s">
        <v>1329</v>
      </c>
      <c r="H2726" s="90" t="s">
        <v>2814</v>
      </c>
      <c r="I2726" s="66">
        <v>11.23</v>
      </c>
      <c r="J2726" s="11"/>
      <c r="K2726" s="66">
        <v>2</v>
      </c>
      <c r="L2726"/>
      <c r="M2726"/>
      <c r="N2726"/>
      <c r="O2726"/>
      <c r="P2726"/>
      <c r="Q2726"/>
      <c r="R2726"/>
      <c r="S2726"/>
      <c r="T2726"/>
      <c r="U2726"/>
      <c r="V2726"/>
      <c r="W2726"/>
      <c r="X2726"/>
      <c r="Y2726"/>
      <c r="Z2726"/>
      <c r="AA2726"/>
      <c r="AB2726"/>
      <c r="AC2726"/>
      <c r="AD2726"/>
    </row>
    <row r="2727" spans="1:30" s="10" customFormat="1" ht="30" customHeight="1">
      <c r="A2727" s="5"/>
      <c r="B2727" s="5"/>
      <c r="C2727" s="18">
        <v>2724</v>
      </c>
      <c r="D2727" s="19" t="s">
        <v>1303</v>
      </c>
      <c r="E2727" s="65" t="s">
        <v>1304</v>
      </c>
      <c r="F2727" s="65" t="s">
        <v>1304</v>
      </c>
      <c r="G2727" s="65" t="s">
        <v>1329</v>
      </c>
      <c r="H2727" s="60" t="s">
        <v>2815</v>
      </c>
      <c r="I2727" s="66">
        <v>1.4</v>
      </c>
      <c r="J2727" s="11"/>
      <c r="K2727" s="66">
        <v>1</v>
      </c>
      <c r="L2727"/>
      <c r="M2727"/>
      <c r="N2727"/>
      <c r="O2727"/>
      <c r="P2727"/>
      <c r="Q2727"/>
      <c r="R2727"/>
      <c r="S2727"/>
      <c r="T2727"/>
      <c r="U2727"/>
      <c r="V2727"/>
      <c r="W2727"/>
      <c r="X2727"/>
      <c r="Y2727"/>
      <c r="Z2727"/>
      <c r="AA2727"/>
      <c r="AB2727"/>
      <c r="AC2727"/>
      <c r="AD2727"/>
    </row>
    <row r="2728" spans="1:30" s="10" customFormat="1" ht="30" customHeight="1">
      <c r="A2728" s="5"/>
      <c r="B2728" s="5"/>
      <c r="C2728" s="18">
        <v>2725</v>
      </c>
      <c r="D2728" s="19" t="s">
        <v>1303</v>
      </c>
      <c r="E2728" s="65" t="s">
        <v>1304</v>
      </c>
      <c r="F2728" s="65" t="s">
        <v>1304</v>
      </c>
      <c r="G2728" s="65" t="s">
        <v>1329</v>
      </c>
      <c r="H2728" s="90" t="s">
        <v>2816</v>
      </c>
      <c r="I2728" s="66">
        <v>3.5</v>
      </c>
      <c r="J2728" s="11"/>
      <c r="K2728" s="66">
        <v>1</v>
      </c>
      <c r="L2728"/>
      <c r="M2728"/>
      <c r="N2728"/>
      <c r="O2728"/>
      <c r="P2728"/>
      <c r="Q2728"/>
      <c r="R2728"/>
      <c r="S2728"/>
      <c r="T2728"/>
      <c r="U2728"/>
      <c r="V2728"/>
      <c r="W2728"/>
      <c r="X2728"/>
      <c r="Y2728"/>
      <c r="Z2728"/>
      <c r="AA2728"/>
      <c r="AB2728"/>
      <c r="AC2728"/>
      <c r="AD2728"/>
    </row>
    <row r="2729" spans="1:30" s="10" customFormat="1" ht="30" customHeight="1">
      <c r="A2729" s="5"/>
      <c r="B2729" s="5"/>
      <c r="C2729" s="18">
        <v>2726</v>
      </c>
      <c r="D2729" s="19" t="s">
        <v>1303</v>
      </c>
      <c r="E2729" s="65" t="s">
        <v>1329</v>
      </c>
      <c r="F2729" s="65" t="s">
        <v>1329</v>
      </c>
      <c r="G2729" s="65" t="s">
        <v>1329</v>
      </c>
      <c r="H2729" s="90" t="s">
        <v>2817</v>
      </c>
      <c r="I2729" s="66">
        <v>0.5</v>
      </c>
      <c r="J2729" s="11"/>
      <c r="K2729" s="66">
        <v>0.5</v>
      </c>
      <c r="L2729"/>
      <c r="M2729"/>
      <c r="N2729"/>
      <c r="O2729"/>
      <c r="P2729"/>
      <c r="Q2729"/>
      <c r="R2729"/>
      <c r="S2729"/>
      <c r="T2729"/>
      <c r="U2729"/>
      <c r="V2729"/>
      <c r="W2729"/>
      <c r="X2729"/>
      <c r="Y2729"/>
      <c r="Z2729"/>
      <c r="AA2729"/>
      <c r="AB2729"/>
      <c r="AC2729"/>
      <c r="AD2729"/>
    </row>
    <row r="2730" spans="1:30" s="10" customFormat="1" ht="30" customHeight="1">
      <c r="A2730" s="5"/>
      <c r="B2730" s="5"/>
      <c r="C2730" s="18">
        <v>2727</v>
      </c>
      <c r="D2730" s="19" t="s">
        <v>1303</v>
      </c>
      <c r="E2730" s="65" t="s">
        <v>1304</v>
      </c>
      <c r="F2730" s="65" t="s">
        <v>1304</v>
      </c>
      <c r="G2730" s="65" t="s">
        <v>1329</v>
      </c>
      <c r="H2730" s="90" t="s">
        <v>2818</v>
      </c>
      <c r="I2730" s="66">
        <v>4</v>
      </c>
      <c r="J2730" s="11"/>
      <c r="K2730" s="66">
        <v>1</v>
      </c>
      <c r="L2730"/>
      <c r="M2730"/>
      <c r="N2730"/>
      <c r="O2730"/>
      <c r="P2730"/>
      <c r="Q2730"/>
      <c r="R2730"/>
      <c r="S2730"/>
      <c r="T2730"/>
      <c r="U2730"/>
      <c r="V2730"/>
      <c r="W2730"/>
      <c r="X2730"/>
      <c r="Y2730"/>
      <c r="Z2730"/>
      <c r="AA2730"/>
      <c r="AB2730"/>
      <c r="AC2730"/>
      <c r="AD2730"/>
    </row>
    <row r="2731" spans="1:30" s="10" customFormat="1" ht="45" customHeight="1">
      <c r="A2731" s="5"/>
      <c r="B2731" s="5"/>
      <c r="C2731" s="18">
        <v>2728</v>
      </c>
      <c r="D2731" s="19" t="s">
        <v>387</v>
      </c>
      <c r="E2731" s="65" t="s">
        <v>11</v>
      </c>
      <c r="F2731" s="65" t="s">
        <v>11</v>
      </c>
      <c r="G2731" s="65" t="s">
        <v>11</v>
      </c>
      <c r="H2731" s="60" t="s">
        <v>2819</v>
      </c>
      <c r="I2731" s="66">
        <v>0.1</v>
      </c>
      <c r="J2731" s="11"/>
      <c r="K2731" s="66">
        <v>2.4500000000000002</v>
      </c>
      <c r="L2731"/>
      <c r="M2731"/>
      <c r="N2731"/>
      <c r="O2731"/>
      <c r="P2731"/>
      <c r="Q2731"/>
      <c r="R2731"/>
      <c r="S2731"/>
      <c r="T2731"/>
      <c r="U2731"/>
      <c r="V2731"/>
      <c r="W2731"/>
      <c r="X2731"/>
      <c r="Y2731"/>
      <c r="Z2731"/>
      <c r="AA2731"/>
      <c r="AB2731"/>
      <c r="AC2731"/>
      <c r="AD2731"/>
    </row>
    <row r="2732" spans="1:30" s="10" customFormat="1" ht="45" customHeight="1">
      <c r="A2732" s="5"/>
      <c r="B2732" s="5"/>
      <c r="C2732" s="18">
        <v>2729</v>
      </c>
      <c r="D2732" s="19" t="s">
        <v>387</v>
      </c>
      <c r="E2732" s="65" t="s">
        <v>11</v>
      </c>
      <c r="F2732" s="65" t="s">
        <v>11</v>
      </c>
      <c r="G2732" s="65" t="s">
        <v>11</v>
      </c>
      <c r="H2732" s="60" t="s">
        <v>2820</v>
      </c>
      <c r="I2732" s="66">
        <v>0.1</v>
      </c>
      <c r="J2732" s="11"/>
      <c r="K2732" s="66">
        <v>2.4700000000000002</v>
      </c>
      <c r="L2732"/>
      <c r="M2732"/>
      <c r="N2732"/>
      <c r="O2732"/>
      <c r="P2732"/>
      <c r="Q2732"/>
      <c r="R2732"/>
      <c r="S2732"/>
      <c r="T2732"/>
      <c r="U2732"/>
      <c r="V2732"/>
      <c r="W2732"/>
      <c r="X2732"/>
      <c r="Y2732"/>
      <c r="Z2732"/>
      <c r="AA2732"/>
      <c r="AB2732"/>
      <c r="AC2732"/>
      <c r="AD2732"/>
    </row>
    <row r="2733" spans="1:30" s="10" customFormat="1" ht="45" customHeight="1">
      <c r="A2733" s="5"/>
      <c r="B2733" s="5"/>
      <c r="C2733" s="18">
        <v>2730</v>
      </c>
      <c r="D2733" s="19" t="s">
        <v>387</v>
      </c>
      <c r="E2733" s="65" t="s">
        <v>11</v>
      </c>
      <c r="F2733" s="65" t="s">
        <v>11</v>
      </c>
      <c r="G2733" s="65" t="s">
        <v>11</v>
      </c>
      <c r="H2733" s="60" t="s">
        <v>2821</v>
      </c>
      <c r="I2733" s="66">
        <v>0.2</v>
      </c>
      <c r="J2733" s="11"/>
      <c r="K2733" s="66">
        <v>2.35</v>
      </c>
      <c r="L2733"/>
      <c r="M2733"/>
      <c r="N2733"/>
      <c r="O2733"/>
      <c r="P2733"/>
      <c r="Q2733"/>
      <c r="R2733"/>
      <c r="S2733"/>
      <c r="T2733"/>
      <c r="U2733"/>
      <c r="V2733"/>
      <c r="W2733"/>
      <c r="X2733"/>
      <c r="Y2733"/>
      <c r="Z2733"/>
      <c r="AA2733"/>
      <c r="AB2733"/>
      <c r="AC2733"/>
      <c r="AD2733"/>
    </row>
    <row r="2734" spans="1:30" s="10" customFormat="1" ht="30" customHeight="1">
      <c r="A2734" s="5"/>
      <c r="B2734" s="5"/>
      <c r="C2734" s="18">
        <v>2731</v>
      </c>
      <c r="D2734" s="19" t="s">
        <v>387</v>
      </c>
      <c r="E2734" s="65" t="s">
        <v>11</v>
      </c>
      <c r="F2734" s="65" t="s">
        <v>11</v>
      </c>
      <c r="G2734" s="65" t="s">
        <v>11</v>
      </c>
      <c r="H2734" s="60" t="s">
        <v>2822</v>
      </c>
      <c r="I2734" s="66">
        <v>0.15</v>
      </c>
      <c r="J2734" s="11"/>
      <c r="K2734" s="66">
        <v>2.16</v>
      </c>
      <c r="L2734"/>
      <c r="M2734"/>
      <c r="N2734"/>
      <c r="O2734"/>
      <c r="P2734"/>
      <c r="Q2734"/>
      <c r="R2734"/>
      <c r="S2734"/>
      <c r="T2734"/>
      <c r="U2734"/>
      <c r="V2734"/>
      <c r="W2734"/>
      <c r="X2734"/>
      <c r="Y2734"/>
      <c r="Z2734"/>
      <c r="AA2734"/>
      <c r="AB2734"/>
      <c r="AC2734"/>
      <c r="AD2734"/>
    </row>
    <row r="2735" spans="1:30" s="10" customFormat="1" ht="30" customHeight="1">
      <c r="A2735" s="5"/>
      <c r="B2735" s="5"/>
      <c r="C2735" s="18">
        <v>2732</v>
      </c>
      <c r="D2735" s="19" t="s">
        <v>387</v>
      </c>
      <c r="E2735" s="65" t="s">
        <v>11</v>
      </c>
      <c r="F2735" s="65" t="s">
        <v>11</v>
      </c>
      <c r="G2735" s="65" t="s">
        <v>11</v>
      </c>
      <c r="H2735" s="60" t="s">
        <v>2823</v>
      </c>
      <c r="I2735" s="66">
        <v>0.3</v>
      </c>
      <c r="J2735" s="11"/>
      <c r="K2735" s="66">
        <v>2</v>
      </c>
      <c r="L2735"/>
      <c r="M2735"/>
      <c r="N2735"/>
      <c r="O2735"/>
      <c r="P2735"/>
      <c r="Q2735"/>
      <c r="R2735"/>
      <c r="S2735"/>
      <c r="T2735"/>
      <c r="U2735"/>
      <c r="V2735"/>
      <c r="W2735"/>
      <c r="X2735"/>
      <c r="Y2735"/>
      <c r="Z2735"/>
      <c r="AA2735"/>
      <c r="AB2735"/>
      <c r="AC2735"/>
      <c r="AD2735"/>
    </row>
    <row r="2736" spans="1:30" s="10" customFormat="1" ht="30" customHeight="1">
      <c r="A2736" s="5"/>
      <c r="B2736" s="5"/>
      <c r="C2736" s="18">
        <v>2733</v>
      </c>
      <c r="D2736" s="19" t="s">
        <v>387</v>
      </c>
      <c r="E2736" s="65" t="s">
        <v>11</v>
      </c>
      <c r="F2736" s="65" t="s">
        <v>11</v>
      </c>
      <c r="G2736" s="65" t="s">
        <v>11</v>
      </c>
      <c r="H2736" s="60" t="s">
        <v>2824</v>
      </c>
      <c r="I2736" s="66">
        <v>0.1</v>
      </c>
      <c r="J2736" s="11"/>
      <c r="K2736" s="66">
        <v>0.5</v>
      </c>
      <c r="L2736"/>
      <c r="M2736"/>
      <c r="N2736"/>
      <c r="O2736"/>
      <c r="P2736"/>
      <c r="Q2736"/>
      <c r="R2736"/>
      <c r="S2736"/>
      <c r="T2736"/>
      <c r="U2736"/>
      <c r="V2736"/>
      <c r="W2736"/>
      <c r="X2736"/>
      <c r="Y2736"/>
      <c r="Z2736"/>
      <c r="AA2736"/>
      <c r="AB2736"/>
      <c r="AC2736"/>
      <c r="AD2736"/>
    </row>
    <row r="2737" spans="1:30" s="10" customFormat="1" ht="30" customHeight="1">
      <c r="A2737" s="5"/>
      <c r="B2737" s="5"/>
      <c r="C2737" s="18">
        <v>2734</v>
      </c>
      <c r="D2737" s="19" t="s">
        <v>454</v>
      </c>
      <c r="E2737" s="65" t="s">
        <v>2825</v>
      </c>
      <c r="F2737" s="65" t="s">
        <v>2825</v>
      </c>
      <c r="G2737" s="65" t="s">
        <v>2825</v>
      </c>
      <c r="H2737" s="60" t="s">
        <v>2826</v>
      </c>
      <c r="I2737" s="66">
        <v>2</v>
      </c>
      <c r="J2737" s="11"/>
      <c r="K2737" s="66">
        <v>2.73</v>
      </c>
      <c r="L2737"/>
      <c r="M2737"/>
      <c r="N2737"/>
      <c r="O2737"/>
      <c r="P2737"/>
      <c r="Q2737"/>
      <c r="R2737"/>
      <c r="S2737"/>
      <c r="T2737"/>
      <c r="U2737"/>
      <c r="V2737"/>
      <c r="W2737"/>
      <c r="X2737"/>
      <c r="Y2737"/>
      <c r="Z2737"/>
      <c r="AA2737"/>
      <c r="AB2737"/>
      <c r="AC2737"/>
      <c r="AD2737"/>
    </row>
    <row r="2738" spans="1:30" s="10" customFormat="1" ht="30" customHeight="1">
      <c r="A2738" s="5"/>
      <c r="B2738" s="5"/>
      <c r="C2738" s="18">
        <v>2735</v>
      </c>
      <c r="D2738" s="19" t="s">
        <v>454</v>
      </c>
      <c r="E2738" s="65" t="s">
        <v>2825</v>
      </c>
      <c r="F2738" s="65" t="s">
        <v>2825</v>
      </c>
      <c r="G2738" s="65" t="s">
        <v>2825</v>
      </c>
      <c r="H2738" s="60" t="s">
        <v>2827</v>
      </c>
      <c r="I2738" s="66">
        <v>2</v>
      </c>
      <c r="J2738" s="11"/>
      <c r="K2738" s="66">
        <v>1.49</v>
      </c>
      <c r="L2738"/>
      <c r="M2738"/>
      <c r="N2738"/>
      <c r="O2738"/>
      <c r="P2738"/>
      <c r="Q2738"/>
      <c r="R2738"/>
      <c r="S2738"/>
      <c r="T2738"/>
      <c r="U2738"/>
      <c r="V2738"/>
      <c r="W2738"/>
      <c r="X2738"/>
      <c r="Y2738"/>
      <c r="Z2738"/>
      <c r="AA2738"/>
      <c r="AB2738"/>
      <c r="AC2738"/>
      <c r="AD2738"/>
    </row>
    <row r="2739" spans="1:30" s="10" customFormat="1" ht="30" customHeight="1">
      <c r="A2739" s="5"/>
      <c r="B2739" s="5"/>
      <c r="C2739" s="18">
        <v>2736</v>
      </c>
      <c r="D2739" s="19" t="s">
        <v>454</v>
      </c>
      <c r="E2739" s="65" t="s">
        <v>2825</v>
      </c>
      <c r="F2739" s="65" t="s">
        <v>2825</v>
      </c>
      <c r="G2739" s="65" t="s">
        <v>2825</v>
      </c>
      <c r="H2739" s="60" t="s">
        <v>2828</v>
      </c>
      <c r="I2739" s="66">
        <v>4</v>
      </c>
      <c r="J2739" s="11"/>
      <c r="K2739" s="66">
        <v>2.7549999999999999</v>
      </c>
      <c r="L2739"/>
      <c r="M2739"/>
      <c r="N2739"/>
      <c r="O2739"/>
      <c r="P2739"/>
      <c r="Q2739"/>
      <c r="R2739"/>
      <c r="S2739"/>
      <c r="T2739"/>
      <c r="U2739"/>
      <c r="V2739"/>
      <c r="W2739"/>
      <c r="X2739"/>
      <c r="Y2739"/>
      <c r="Z2739"/>
      <c r="AA2739"/>
      <c r="AB2739"/>
      <c r="AC2739"/>
      <c r="AD2739"/>
    </row>
    <row r="2740" spans="1:30" s="10" customFormat="1" ht="30" customHeight="1">
      <c r="A2740" s="5"/>
      <c r="B2740" s="5"/>
      <c r="C2740" s="18">
        <v>2737</v>
      </c>
      <c r="D2740" s="19" t="s">
        <v>454</v>
      </c>
      <c r="E2740" s="65" t="s">
        <v>2825</v>
      </c>
      <c r="F2740" s="65" t="s">
        <v>2825</v>
      </c>
      <c r="G2740" s="65" t="s">
        <v>2825</v>
      </c>
      <c r="H2740" s="60" t="s">
        <v>2829</v>
      </c>
      <c r="I2740" s="66">
        <v>2</v>
      </c>
      <c r="J2740" s="11"/>
      <c r="K2740" s="66">
        <v>2.3730000000000002</v>
      </c>
      <c r="L2740"/>
      <c r="M2740"/>
      <c r="N2740"/>
      <c r="O2740"/>
      <c r="P2740"/>
      <c r="Q2740"/>
      <c r="R2740"/>
      <c r="S2740"/>
      <c r="T2740"/>
      <c r="U2740"/>
      <c r="V2740"/>
      <c r="W2740"/>
      <c r="X2740"/>
      <c r="Y2740"/>
      <c r="Z2740"/>
      <c r="AA2740"/>
      <c r="AB2740"/>
      <c r="AC2740"/>
      <c r="AD2740"/>
    </row>
    <row r="2741" spans="1:30" s="10" customFormat="1" ht="30" customHeight="1">
      <c r="A2741" s="5"/>
      <c r="B2741" s="5"/>
      <c r="C2741" s="18">
        <v>2738</v>
      </c>
      <c r="D2741" s="19" t="s">
        <v>454</v>
      </c>
      <c r="E2741" s="65" t="s">
        <v>2825</v>
      </c>
      <c r="F2741" s="65" t="s">
        <v>2825</v>
      </c>
      <c r="G2741" s="65" t="s">
        <v>2825</v>
      </c>
      <c r="H2741" s="60" t="s">
        <v>2830</v>
      </c>
      <c r="I2741" s="66">
        <v>1.2</v>
      </c>
      <c r="J2741" s="11"/>
      <c r="K2741" s="66">
        <v>3.39</v>
      </c>
      <c r="L2741"/>
      <c r="M2741"/>
      <c r="N2741"/>
      <c r="O2741"/>
      <c r="P2741"/>
      <c r="Q2741"/>
      <c r="R2741"/>
      <c r="S2741"/>
      <c r="T2741"/>
      <c r="U2741"/>
      <c r="V2741"/>
      <c r="W2741"/>
      <c r="X2741"/>
      <c r="Y2741"/>
      <c r="Z2741"/>
      <c r="AA2741"/>
      <c r="AB2741"/>
      <c r="AC2741"/>
      <c r="AD2741"/>
    </row>
    <row r="2742" spans="1:30" s="10" customFormat="1" ht="30" customHeight="1">
      <c r="A2742" s="5"/>
      <c r="B2742" s="5"/>
      <c r="C2742" s="18">
        <v>2739</v>
      </c>
      <c r="D2742" s="19" t="s">
        <v>454</v>
      </c>
      <c r="E2742" s="65" t="s">
        <v>2825</v>
      </c>
      <c r="F2742" s="65" t="s">
        <v>2825</v>
      </c>
      <c r="G2742" s="65" t="s">
        <v>2825</v>
      </c>
      <c r="H2742" s="60" t="s">
        <v>2831</v>
      </c>
      <c r="I2742" s="66">
        <v>2</v>
      </c>
      <c r="J2742" s="11"/>
      <c r="K2742" s="66">
        <v>2.754</v>
      </c>
      <c r="L2742"/>
      <c r="M2742"/>
      <c r="N2742"/>
      <c r="O2742"/>
      <c r="P2742"/>
      <c r="Q2742"/>
      <c r="R2742"/>
      <c r="S2742"/>
      <c r="T2742"/>
      <c r="U2742"/>
      <c r="V2742"/>
      <c r="W2742"/>
      <c r="X2742"/>
      <c r="Y2742"/>
      <c r="Z2742"/>
      <c r="AA2742"/>
      <c r="AB2742"/>
      <c r="AC2742"/>
      <c r="AD2742"/>
    </row>
    <row r="2743" spans="1:30" s="10" customFormat="1" ht="30" customHeight="1">
      <c r="A2743" s="5"/>
      <c r="B2743" s="5"/>
      <c r="C2743" s="18">
        <v>2740</v>
      </c>
      <c r="D2743" s="19" t="s">
        <v>393</v>
      </c>
      <c r="E2743" s="65" t="s">
        <v>10</v>
      </c>
      <c r="F2743" s="65" t="s">
        <v>10</v>
      </c>
      <c r="G2743" s="65" t="s">
        <v>10</v>
      </c>
      <c r="H2743" s="60" t="s">
        <v>2832</v>
      </c>
      <c r="I2743" s="66">
        <v>0</v>
      </c>
      <c r="J2743" s="11">
        <v>1</v>
      </c>
      <c r="K2743" s="66">
        <v>7.93</v>
      </c>
      <c r="L2743"/>
      <c r="M2743"/>
      <c r="N2743"/>
      <c r="O2743"/>
      <c r="P2743"/>
      <c r="Q2743"/>
      <c r="R2743"/>
      <c r="S2743"/>
      <c r="T2743"/>
      <c r="U2743"/>
      <c r="V2743"/>
      <c r="W2743"/>
      <c r="X2743"/>
      <c r="Y2743"/>
      <c r="Z2743"/>
      <c r="AA2743"/>
      <c r="AB2743"/>
      <c r="AC2743"/>
      <c r="AD2743"/>
    </row>
    <row r="2744" spans="1:30" s="10" customFormat="1" ht="30" customHeight="1">
      <c r="A2744" s="5"/>
      <c r="B2744" s="5"/>
      <c r="C2744" s="18">
        <v>2741</v>
      </c>
      <c r="D2744" s="19" t="s">
        <v>393</v>
      </c>
      <c r="E2744" s="65" t="s">
        <v>10</v>
      </c>
      <c r="F2744" s="65" t="s">
        <v>10</v>
      </c>
      <c r="G2744" s="65" t="s">
        <v>10</v>
      </c>
      <c r="H2744" s="60" t="s">
        <v>2833</v>
      </c>
      <c r="I2744" s="66"/>
      <c r="J2744" s="11">
        <v>1</v>
      </c>
      <c r="K2744" s="66">
        <v>6.13</v>
      </c>
      <c r="L2744"/>
      <c r="M2744"/>
      <c r="N2744"/>
      <c r="O2744"/>
      <c r="P2744"/>
      <c r="Q2744"/>
      <c r="R2744"/>
      <c r="S2744"/>
      <c r="T2744"/>
      <c r="U2744"/>
      <c r="V2744"/>
      <c r="W2744"/>
      <c r="X2744"/>
      <c r="Y2744"/>
      <c r="Z2744"/>
      <c r="AA2744"/>
      <c r="AB2744"/>
      <c r="AC2744"/>
      <c r="AD2744"/>
    </row>
    <row r="2745" spans="1:30" s="10" customFormat="1" ht="30" customHeight="1">
      <c r="A2745" s="5"/>
      <c r="B2745" s="5"/>
      <c r="C2745" s="18">
        <v>2742</v>
      </c>
      <c r="D2745" s="19" t="s">
        <v>393</v>
      </c>
      <c r="E2745" s="65" t="s">
        <v>10</v>
      </c>
      <c r="F2745" s="65" t="s">
        <v>10</v>
      </c>
      <c r="G2745" s="65" t="s">
        <v>10</v>
      </c>
      <c r="H2745" s="60" t="s">
        <v>2834</v>
      </c>
      <c r="I2745" s="66">
        <v>0</v>
      </c>
      <c r="J2745" s="11">
        <v>1</v>
      </c>
      <c r="K2745" s="66">
        <v>9.3000000000000007</v>
      </c>
      <c r="L2745"/>
      <c r="M2745"/>
      <c r="N2745"/>
      <c r="O2745"/>
      <c r="P2745"/>
      <c r="Q2745"/>
      <c r="R2745"/>
      <c r="S2745"/>
      <c r="T2745"/>
      <c r="U2745"/>
      <c r="V2745"/>
      <c r="W2745"/>
      <c r="X2745"/>
      <c r="Y2745"/>
      <c r="Z2745"/>
      <c r="AA2745"/>
      <c r="AB2745"/>
      <c r="AC2745"/>
      <c r="AD2745"/>
    </row>
    <row r="2746" spans="1:30" s="10" customFormat="1" ht="60" customHeight="1">
      <c r="A2746" s="5"/>
      <c r="B2746" s="5"/>
      <c r="C2746" s="18">
        <v>2743</v>
      </c>
      <c r="D2746" s="19" t="s">
        <v>42</v>
      </c>
      <c r="E2746" s="20" t="s">
        <v>43</v>
      </c>
      <c r="F2746" s="20" t="s">
        <v>43</v>
      </c>
      <c r="G2746" s="65" t="s">
        <v>2835</v>
      </c>
      <c r="H2746" s="60" t="s">
        <v>2836</v>
      </c>
      <c r="I2746" s="66">
        <v>7.0000000000000007E-2</v>
      </c>
      <c r="J2746" s="11"/>
      <c r="K2746" s="66">
        <v>1.58</v>
      </c>
      <c r="L2746"/>
      <c r="M2746"/>
      <c r="N2746"/>
      <c r="O2746"/>
      <c r="P2746"/>
      <c r="Q2746"/>
      <c r="R2746"/>
      <c r="S2746"/>
      <c r="T2746"/>
      <c r="U2746"/>
      <c r="V2746"/>
      <c r="W2746"/>
      <c r="X2746"/>
      <c r="Y2746"/>
      <c r="Z2746"/>
      <c r="AA2746"/>
      <c r="AB2746"/>
      <c r="AC2746"/>
      <c r="AD2746"/>
    </row>
    <row r="2747" spans="1:30" s="10" customFormat="1" ht="60" customHeight="1">
      <c r="A2747" s="5"/>
      <c r="B2747" s="5"/>
      <c r="C2747" s="18">
        <v>2744</v>
      </c>
      <c r="D2747" s="19" t="s">
        <v>42</v>
      </c>
      <c r="E2747" s="20" t="s">
        <v>43</v>
      </c>
      <c r="F2747" s="20" t="s">
        <v>43</v>
      </c>
      <c r="G2747" s="65" t="s">
        <v>2835</v>
      </c>
      <c r="H2747" s="60" t="s">
        <v>2837</v>
      </c>
      <c r="I2747" s="66">
        <v>0.5</v>
      </c>
      <c r="J2747" s="11"/>
      <c r="K2747" s="66">
        <v>1.1499999999999999</v>
      </c>
      <c r="L2747"/>
      <c r="M2747"/>
      <c r="N2747"/>
      <c r="O2747"/>
      <c r="P2747"/>
      <c r="Q2747"/>
      <c r="R2747"/>
      <c r="S2747"/>
      <c r="T2747"/>
      <c r="U2747"/>
      <c r="V2747"/>
      <c r="W2747"/>
      <c r="X2747"/>
      <c r="Y2747"/>
      <c r="Z2747"/>
      <c r="AA2747"/>
      <c r="AB2747"/>
      <c r="AC2747"/>
      <c r="AD2747"/>
    </row>
    <row r="2748" spans="1:30" s="10" customFormat="1" ht="45" customHeight="1">
      <c r="A2748" s="5"/>
      <c r="B2748" s="5"/>
      <c r="C2748" s="18">
        <v>2745</v>
      </c>
      <c r="D2748" s="19" t="s">
        <v>42</v>
      </c>
      <c r="E2748" s="20" t="s">
        <v>43</v>
      </c>
      <c r="F2748" s="20" t="s">
        <v>43</v>
      </c>
      <c r="G2748" s="65" t="s">
        <v>2835</v>
      </c>
      <c r="H2748" s="60" t="s">
        <v>2838</v>
      </c>
      <c r="I2748" s="66">
        <v>1</v>
      </c>
      <c r="J2748" s="11"/>
      <c r="K2748" s="66">
        <v>2.27</v>
      </c>
      <c r="L2748"/>
      <c r="M2748"/>
      <c r="N2748"/>
      <c r="O2748"/>
      <c r="P2748"/>
      <c r="Q2748"/>
      <c r="R2748"/>
      <c r="S2748"/>
      <c r="T2748"/>
      <c r="U2748"/>
      <c r="V2748"/>
      <c r="W2748"/>
      <c r="X2748"/>
      <c r="Y2748"/>
      <c r="Z2748"/>
      <c r="AA2748"/>
      <c r="AB2748"/>
      <c r="AC2748"/>
      <c r="AD2748"/>
    </row>
    <row r="2749" spans="1:30" s="10" customFormat="1" ht="60" customHeight="1">
      <c r="A2749" s="5"/>
      <c r="B2749" s="5"/>
      <c r="C2749" s="18">
        <v>2746</v>
      </c>
      <c r="D2749" s="19" t="s">
        <v>42</v>
      </c>
      <c r="E2749" s="20" t="s">
        <v>43</v>
      </c>
      <c r="F2749" s="20" t="s">
        <v>43</v>
      </c>
      <c r="G2749" s="65" t="s">
        <v>2835</v>
      </c>
      <c r="H2749" s="60" t="s">
        <v>2839</v>
      </c>
      <c r="I2749" s="66">
        <f>10.155-10.12</f>
        <v>3.5000000000000142E-2</v>
      </c>
      <c r="J2749" s="11"/>
      <c r="K2749" s="66">
        <v>1.5</v>
      </c>
      <c r="L2749"/>
      <c r="M2749"/>
      <c r="N2749"/>
      <c r="O2749"/>
      <c r="P2749"/>
      <c r="Q2749"/>
      <c r="R2749"/>
      <c r="S2749"/>
      <c r="T2749"/>
      <c r="U2749"/>
      <c r="V2749"/>
      <c r="W2749"/>
      <c r="X2749"/>
      <c r="Y2749"/>
      <c r="Z2749"/>
      <c r="AA2749"/>
      <c r="AB2749"/>
      <c r="AC2749"/>
      <c r="AD2749"/>
    </row>
    <row r="2750" spans="1:30" s="10" customFormat="1" ht="75" customHeight="1">
      <c r="A2750" s="5"/>
      <c r="B2750" s="5"/>
      <c r="C2750" s="18">
        <v>2747</v>
      </c>
      <c r="D2750" s="19" t="s">
        <v>42</v>
      </c>
      <c r="E2750" s="20" t="s">
        <v>43</v>
      </c>
      <c r="F2750" s="20" t="s">
        <v>43</v>
      </c>
      <c r="G2750" s="65" t="s">
        <v>2835</v>
      </c>
      <c r="H2750" s="60" t="s">
        <v>2840</v>
      </c>
      <c r="I2750" s="66">
        <v>0.5</v>
      </c>
      <c r="J2750" s="11"/>
      <c r="K2750" s="66">
        <v>2</v>
      </c>
      <c r="L2750"/>
      <c r="M2750"/>
      <c r="N2750"/>
      <c r="O2750"/>
      <c r="P2750"/>
      <c r="Q2750"/>
      <c r="R2750"/>
      <c r="S2750"/>
      <c r="T2750"/>
      <c r="U2750"/>
      <c r="V2750"/>
      <c r="W2750"/>
      <c r="X2750"/>
      <c r="Y2750"/>
      <c r="Z2750"/>
      <c r="AA2750"/>
      <c r="AB2750"/>
      <c r="AC2750"/>
      <c r="AD2750"/>
    </row>
    <row r="2751" spans="1:30" s="10" customFormat="1" ht="45" customHeight="1">
      <c r="A2751" s="5"/>
      <c r="B2751" s="5"/>
      <c r="C2751" s="18">
        <v>2748</v>
      </c>
      <c r="D2751" s="19" t="s">
        <v>42</v>
      </c>
      <c r="E2751" s="20" t="s">
        <v>43</v>
      </c>
      <c r="F2751" s="20" t="s">
        <v>43</v>
      </c>
      <c r="G2751" s="65" t="s">
        <v>2835</v>
      </c>
      <c r="H2751" s="60" t="s">
        <v>2841</v>
      </c>
      <c r="I2751" s="66">
        <v>0</v>
      </c>
      <c r="J2751" s="11"/>
      <c r="K2751" s="66">
        <v>2.5</v>
      </c>
      <c r="L2751"/>
      <c r="M2751"/>
      <c r="N2751"/>
      <c r="O2751"/>
      <c r="P2751"/>
      <c r="Q2751"/>
      <c r="R2751"/>
      <c r="S2751"/>
      <c r="T2751"/>
      <c r="U2751"/>
      <c r="V2751"/>
      <c r="W2751"/>
      <c r="X2751"/>
      <c r="Y2751"/>
      <c r="Z2751"/>
      <c r="AA2751"/>
      <c r="AB2751"/>
      <c r="AC2751"/>
      <c r="AD2751"/>
    </row>
    <row r="2752" spans="1:30" s="10" customFormat="1" ht="45" customHeight="1">
      <c r="A2752" s="5"/>
      <c r="B2752" s="5"/>
      <c r="C2752" s="18">
        <v>2749</v>
      </c>
      <c r="D2752" s="19" t="s">
        <v>42</v>
      </c>
      <c r="E2752" s="20" t="s">
        <v>43</v>
      </c>
      <c r="F2752" s="20" t="s">
        <v>43</v>
      </c>
      <c r="G2752" s="65" t="s">
        <v>2835</v>
      </c>
      <c r="H2752" s="60" t="s">
        <v>2842</v>
      </c>
      <c r="I2752" s="66">
        <v>2</v>
      </c>
      <c r="J2752" s="11"/>
      <c r="K2752" s="66">
        <v>3.99</v>
      </c>
      <c r="L2752"/>
      <c r="M2752"/>
      <c r="N2752"/>
      <c r="O2752"/>
      <c r="P2752"/>
      <c r="Q2752"/>
      <c r="R2752"/>
      <c r="S2752"/>
      <c r="T2752"/>
      <c r="U2752"/>
      <c r="V2752"/>
      <c r="W2752"/>
      <c r="X2752"/>
      <c r="Y2752"/>
      <c r="Z2752"/>
      <c r="AA2752"/>
      <c r="AB2752"/>
      <c r="AC2752"/>
      <c r="AD2752"/>
    </row>
    <row r="2753" spans="1:30" s="10" customFormat="1" ht="30" customHeight="1">
      <c r="A2753" s="5"/>
      <c r="B2753" s="5"/>
      <c r="C2753" s="18">
        <v>2750</v>
      </c>
      <c r="D2753" s="19" t="s">
        <v>42</v>
      </c>
      <c r="E2753" s="20" t="s">
        <v>43</v>
      </c>
      <c r="F2753" s="20" t="s">
        <v>43</v>
      </c>
      <c r="G2753" s="65" t="s">
        <v>2835</v>
      </c>
      <c r="H2753" s="60" t="s">
        <v>2843</v>
      </c>
      <c r="I2753" s="66">
        <v>0</v>
      </c>
      <c r="J2753" s="11">
        <v>1</v>
      </c>
      <c r="K2753" s="66">
        <v>2.72</v>
      </c>
      <c r="L2753"/>
      <c r="M2753"/>
      <c r="N2753"/>
      <c r="O2753"/>
      <c r="P2753"/>
      <c r="Q2753"/>
      <c r="R2753"/>
      <c r="S2753"/>
      <c r="T2753"/>
      <c r="U2753"/>
      <c r="V2753"/>
      <c r="W2753"/>
      <c r="X2753"/>
      <c r="Y2753"/>
      <c r="Z2753"/>
      <c r="AA2753"/>
      <c r="AB2753"/>
      <c r="AC2753"/>
      <c r="AD2753"/>
    </row>
    <row r="2754" spans="1:30" s="10" customFormat="1" ht="60" customHeight="1">
      <c r="A2754" s="5"/>
      <c r="B2754" s="5"/>
      <c r="C2754" s="18">
        <v>2751</v>
      </c>
      <c r="D2754" s="19" t="s">
        <v>42</v>
      </c>
      <c r="E2754" s="20" t="s">
        <v>43</v>
      </c>
      <c r="F2754" s="20" t="s">
        <v>43</v>
      </c>
      <c r="G2754" s="65" t="s">
        <v>2835</v>
      </c>
      <c r="H2754" s="60" t="s">
        <v>2844</v>
      </c>
      <c r="I2754" s="66">
        <v>0.2</v>
      </c>
      <c r="J2754" s="11"/>
      <c r="K2754" s="66">
        <v>0.98</v>
      </c>
      <c r="L2754"/>
      <c r="M2754"/>
      <c r="N2754"/>
      <c r="O2754"/>
      <c r="P2754"/>
      <c r="Q2754"/>
      <c r="R2754"/>
      <c r="S2754"/>
      <c r="T2754"/>
      <c r="U2754"/>
      <c r="V2754"/>
      <c r="W2754"/>
      <c r="X2754"/>
      <c r="Y2754"/>
      <c r="Z2754"/>
      <c r="AA2754"/>
      <c r="AB2754"/>
      <c r="AC2754"/>
      <c r="AD2754"/>
    </row>
    <row r="2755" spans="1:30" s="10" customFormat="1" ht="30" customHeight="1">
      <c r="A2755" s="5"/>
      <c r="B2755" s="5"/>
      <c r="C2755" s="18">
        <v>2752</v>
      </c>
      <c r="D2755" s="19" t="s">
        <v>42</v>
      </c>
      <c r="E2755" s="20" t="s">
        <v>43</v>
      </c>
      <c r="F2755" s="20" t="s">
        <v>43</v>
      </c>
      <c r="G2755" s="65" t="s">
        <v>2835</v>
      </c>
      <c r="H2755" s="60" t="s">
        <v>2845</v>
      </c>
      <c r="I2755" s="66">
        <v>0.5</v>
      </c>
      <c r="J2755" s="11"/>
      <c r="K2755" s="66">
        <v>2.5</v>
      </c>
      <c r="L2755"/>
      <c r="M2755"/>
      <c r="N2755"/>
      <c r="O2755"/>
      <c r="P2755"/>
      <c r="Q2755"/>
      <c r="R2755"/>
      <c r="S2755"/>
      <c r="T2755"/>
      <c r="U2755"/>
      <c r="V2755"/>
      <c r="W2755"/>
      <c r="X2755"/>
      <c r="Y2755"/>
      <c r="Z2755"/>
      <c r="AA2755"/>
      <c r="AB2755"/>
      <c r="AC2755"/>
      <c r="AD2755"/>
    </row>
    <row r="2756" spans="1:30" s="10" customFormat="1" ht="45" customHeight="1">
      <c r="A2756" s="5"/>
      <c r="B2756" s="5"/>
      <c r="C2756" s="18">
        <v>2753</v>
      </c>
      <c r="D2756" s="19" t="s">
        <v>42</v>
      </c>
      <c r="E2756" s="20" t="s">
        <v>43</v>
      </c>
      <c r="F2756" s="20" t="s">
        <v>43</v>
      </c>
      <c r="G2756" s="65" t="s">
        <v>2835</v>
      </c>
      <c r="H2756" s="60" t="s">
        <v>2846</v>
      </c>
      <c r="I2756" s="66">
        <v>0</v>
      </c>
      <c r="J2756" s="11"/>
      <c r="K2756" s="66">
        <v>1.68</v>
      </c>
      <c r="L2756"/>
      <c r="M2756"/>
      <c r="N2756"/>
      <c r="O2756"/>
      <c r="P2756"/>
      <c r="Q2756"/>
      <c r="R2756"/>
      <c r="S2756"/>
      <c r="T2756"/>
      <c r="U2756"/>
      <c r="V2756"/>
      <c r="W2756"/>
      <c r="X2756"/>
      <c r="Y2756"/>
      <c r="Z2756"/>
      <c r="AA2756"/>
      <c r="AB2756"/>
      <c r="AC2756"/>
      <c r="AD2756"/>
    </row>
    <row r="2757" spans="1:30" s="10" customFormat="1" ht="45" customHeight="1">
      <c r="A2757" s="5"/>
      <c r="B2757" s="5"/>
      <c r="C2757" s="18">
        <v>2754</v>
      </c>
      <c r="D2757" s="19" t="s">
        <v>42</v>
      </c>
      <c r="E2757" s="20" t="s">
        <v>43</v>
      </c>
      <c r="F2757" s="20" t="s">
        <v>43</v>
      </c>
      <c r="G2757" s="65" t="s">
        <v>2835</v>
      </c>
      <c r="H2757" s="60" t="s">
        <v>2847</v>
      </c>
      <c r="I2757" s="66">
        <v>0.5</v>
      </c>
      <c r="J2757" s="11"/>
      <c r="K2757" s="66">
        <v>4.0599999999999996</v>
      </c>
      <c r="L2757"/>
      <c r="M2757"/>
      <c r="N2757"/>
      <c r="O2757"/>
      <c r="P2757"/>
      <c r="Q2757"/>
      <c r="R2757"/>
      <c r="S2757"/>
      <c r="T2757"/>
      <c r="U2757"/>
      <c r="V2757"/>
      <c r="W2757"/>
      <c r="X2757"/>
      <c r="Y2757"/>
      <c r="Z2757"/>
      <c r="AA2757"/>
      <c r="AB2757"/>
      <c r="AC2757"/>
      <c r="AD2757"/>
    </row>
    <row r="2758" spans="1:30" s="10" customFormat="1" ht="30" customHeight="1">
      <c r="A2758" s="5"/>
      <c r="B2758" s="5"/>
      <c r="C2758" s="18">
        <v>2755</v>
      </c>
      <c r="D2758" s="19" t="s">
        <v>42</v>
      </c>
      <c r="E2758" s="20" t="s">
        <v>43</v>
      </c>
      <c r="F2758" s="20" t="s">
        <v>43</v>
      </c>
      <c r="G2758" s="65" t="s">
        <v>2835</v>
      </c>
      <c r="H2758" s="60" t="s">
        <v>2848</v>
      </c>
      <c r="I2758" s="66">
        <v>0</v>
      </c>
      <c r="J2758" s="11">
        <v>1</v>
      </c>
      <c r="K2758" s="66">
        <v>2.87</v>
      </c>
      <c r="L2758"/>
      <c r="M2758"/>
      <c r="N2758"/>
      <c r="O2758"/>
      <c r="P2758"/>
      <c r="Q2758"/>
      <c r="R2758"/>
      <c r="S2758"/>
      <c r="T2758"/>
      <c r="U2758"/>
      <c r="V2758"/>
      <c r="W2758"/>
      <c r="X2758"/>
      <c r="Y2758"/>
      <c r="Z2758"/>
      <c r="AA2758"/>
      <c r="AB2758"/>
      <c r="AC2758"/>
      <c r="AD2758"/>
    </row>
    <row r="2759" spans="1:30" s="10" customFormat="1" ht="30" customHeight="1">
      <c r="A2759" s="5"/>
      <c r="B2759" s="5"/>
      <c r="C2759" s="18">
        <v>2756</v>
      </c>
      <c r="D2759" s="19" t="s">
        <v>42</v>
      </c>
      <c r="E2759" s="20" t="s">
        <v>43</v>
      </c>
      <c r="F2759" s="20" t="s">
        <v>43</v>
      </c>
      <c r="G2759" s="65" t="s">
        <v>2835</v>
      </c>
      <c r="H2759" s="60" t="s">
        <v>2849</v>
      </c>
      <c r="I2759" s="66">
        <v>1</v>
      </c>
      <c r="J2759" s="11"/>
      <c r="K2759" s="66">
        <v>2.63</v>
      </c>
      <c r="L2759"/>
      <c r="M2759"/>
      <c r="N2759"/>
      <c r="O2759"/>
      <c r="P2759"/>
      <c r="Q2759"/>
      <c r="R2759"/>
      <c r="S2759"/>
      <c r="T2759"/>
      <c r="U2759"/>
      <c r="V2759"/>
      <c r="W2759"/>
      <c r="X2759"/>
      <c r="Y2759"/>
      <c r="Z2759"/>
      <c r="AA2759"/>
      <c r="AB2759"/>
      <c r="AC2759"/>
      <c r="AD2759"/>
    </row>
    <row r="2760" spans="1:30" s="10" customFormat="1" ht="75" customHeight="1">
      <c r="A2760" s="5"/>
      <c r="B2760" s="5"/>
      <c r="C2760" s="18">
        <v>2757</v>
      </c>
      <c r="D2760" s="19" t="s">
        <v>63</v>
      </c>
      <c r="E2760" s="65" t="s">
        <v>2850</v>
      </c>
      <c r="F2760" s="65" t="s">
        <v>2850</v>
      </c>
      <c r="G2760" s="65" t="s">
        <v>2850</v>
      </c>
      <c r="H2760" s="60" t="s">
        <v>2851</v>
      </c>
      <c r="I2760" s="66">
        <v>0.15</v>
      </c>
      <c r="J2760" s="11"/>
      <c r="K2760" s="66">
        <v>5.54</v>
      </c>
      <c r="L2760"/>
      <c r="M2760"/>
      <c r="N2760"/>
      <c r="O2760"/>
      <c r="P2760"/>
      <c r="Q2760"/>
      <c r="R2760"/>
      <c r="S2760"/>
      <c r="T2760"/>
      <c r="U2760"/>
      <c r="V2760"/>
      <c r="W2760"/>
      <c r="X2760"/>
      <c r="Y2760"/>
      <c r="Z2760"/>
      <c r="AA2760"/>
      <c r="AB2760"/>
      <c r="AC2760"/>
      <c r="AD2760"/>
    </row>
    <row r="2761" spans="1:30" s="10" customFormat="1" ht="45" customHeight="1">
      <c r="A2761" s="5"/>
      <c r="B2761" s="5"/>
      <c r="C2761" s="18">
        <v>2758</v>
      </c>
      <c r="D2761" s="19" t="s">
        <v>71</v>
      </c>
      <c r="E2761" s="20" t="s">
        <v>2</v>
      </c>
      <c r="F2761" s="20" t="s">
        <v>2</v>
      </c>
      <c r="G2761" s="65" t="s">
        <v>2852</v>
      </c>
      <c r="H2761" s="60" t="s">
        <v>2853</v>
      </c>
      <c r="I2761" s="66">
        <v>2.3260000000000001</v>
      </c>
      <c r="J2761" s="11"/>
      <c r="K2761" s="66">
        <v>4.1900000000000004</v>
      </c>
      <c r="L2761"/>
      <c r="M2761"/>
      <c r="N2761"/>
      <c r="O2761"/>
      <c r="P2761"/>
      <c r="Q2761"/>
      <c r="R2761"/>
      <c r="S2761"/>
      <c r="T2761"/>
      <c r="U2761"/>
      <c r="V2761"/>
      <c r="W2761"/>
      <c r="X2761"/>
      <c r="Y2761"/>
      <c r="Z2761"/>
      <c r="AA2761"/>
      <c r="AB2761"/>
      <c r="AC2761"/>
      <c r="AD2761"/>
    </row>
    <row r="2762" spans="1:30" s="10" customFormat="1" ht="31.5" customHeight="1">
      <c r="A2762" s="5"/>
      <c r="B2762" s="5"/>
      <c r="C2762" s="18">
        <v>2759</v>
      </c>
      <c r="D2762" s="19" t="s">
        <v>159</v>
      </c>
      <c r="E2762" s="20" t="s">
        <v>160</v>
      </c>
      <c r="F2762" s="20" t="s">
        <v>160</v>
      </c>
      <c r="G2762" s="225" t="s">
        <v>5</v>
      </c>
      <c r="H2762" s="32" t="s">
        <v>2854</v>
      </c>
      <c r="I2762" s="195">
        <v>0.6</v>
      </c>
      <c r="J2762" s="11"/>
      <c r="K2762" s="195">
        <v>42.6</v>
      </c>
      <c r="L2762"/>
      <c r="M2762"/>
      <c r="N2762"/>
      <c r="O2762"/>
      <c r="P2762"/>
      <c r="Q2762"/>
      <c r="R2762"/>
      <c r="S2762"/>
      <c r="T2762"/>
      <c r="U2762"/>
      <c r="V2762"/>
      <c r="W2762"/>
      <c r="X2762"/>
      <c r="Y2762"/>
      <c r="Z2762"/>
      <c r="AA2762"/>
      <c r="AB2762"/>
      <c r="AC2762"/>
      <c r="AD2762"/>
    </row>
    <row r="2763" spans="1:30" s="10" customFormat="1" ht="75" customHeight="1">
      <c r="A2763" s="5"/>
      <c r="B2763" s="5"/>
      <c r="C2763" s="18">
        <v>2760</v>
      </c>
      <c r="D2763" s="19" t="s">
        <v>159</v>
      </c>
      <c r="E2763" s="20" t="s">
        <v>160</v>
      </c>
      <c r="F2763" s="20" t="s">
        <v>160</v>
      </c>
      <c r="G2763" s="225"/>
      <c r="H2763" s="32" t="s">
        <v>2855</v>
      </c>
      <c r="I2763" s="195">
        <v>0.96899999999999997</v>
      </c>
      <c r="J2763" s="11"/>
      <c r="K2763" s="195">
        <v>395.82</v>
      </c>
      <c r="L2763"/>
      <c r="M2763"/>
      <c r="N2763"/>
      <c r="O2763"/>
      <c r="P2763"/>
      <c r="Q2763"/>
      <c r="R2763"/>
      <c r="S2763"/>
      <c r="T2763"/>
      <c r="U2763"/>
      <c r="V2763"/>
      <c r="W2763"/>
      <c r="X2763"/>
      <c r="Y2763"/>
      <c r="Z2763"/>
      <c r="AA2763"/>
      <c r="AB2763"/>
      <c r="AC2763"/>
      <c r="AD2763"/>
    </row>
    <row r="2764" spans="1:30" s="10" customFormat="1" ht="30" customHeight="1">
      <c r="A2764" s="5"/>
      <c r="B2764" s="5"/>
      <c r="C2764" s="18">
        <v>2761</v>
      </c>
      <c r="D2764" s="19" t="s">
        <v>159</v>
      </c>
      <c r="E2764" s="20" t="s">
        <v>160</v>
      </c>
      <c r="F2764" s="20" t="s">
        <v>160</v>
      </c>
      <c r="G2764" s="225"/>
      <c r="H2764" s="32" t="s">
        <v>2857</v>
      </c>
      <c r="I2764" s="195">
        <v>0.91200000000000003</v>
      </c>
      <c r="J2764" s="11"/>
      <c r="K2764" s="195">
        <v>499.15</v>
      </c>
      <c r="L2764"/>
      <c r="M2764"/>
      <c r="N2764"/>
      <c r="O2764"/>
      <c r="P2764"/>
      <c r="Q2764"/>
      <c r="R2764"/>
      <c r="S2764"/>
      <c r="T2764"/>
      <c r="U2764"/>
      <c r="V2764"/>
      <c r="W2764"/>
      <c r="X2764"/>
      <c r="Y2764"/>
      <c r="Z2764"/>
      <c r="AA2764"/>
      <c r="AB2764"/>
      <c r="AC2764"/>
      <c r="AD2764"/>
    </row>
    <row r="2765" spans="1:30" s="10" customFormat="1" ht="31.5" customHeight="1">
      <c r="A2765" s="5"/>
      <c r="B2765" s="5"/>
      <c r="C2765" s="18">
        <v>2762</v>
      </c>
      <c r="D2765" s="19" t="s">
        <v>159</v>
      </c>
      <c r="E2765" s="20" t="s">
        <v>160</v>
      </c>
      <c r="F2765" s="20" t="s">
        <v>160</v>
      </c>
      <c r="G2765" s="225" t="s">
        <v>5</v>
      </c>
      <c r="H2765" s="60" t="s">
        <v>2858</v>
      </c>
      <c r="I2765" s="179">
        <v>0.8</v>
      </c>
      <c r="J2765" s="11"/>
      <c r="K2765" s="179">
        <v>40</v>
      </c>
      <c r="L2765"/>
      <c r="M2765"/>
      <c r="N2765"/>
      <c r="O2765"/>
      <c r="P2765"/>
      <c r="Q2765"/>
      <c r="R2765"/>
      <c r="S2765"/>
      <c r="T2765"/>
      <c r="U2765"/>
      <c r="V2765"/>
      <c r="W2765"/>
      <c r="X2765"/>
      <c r="Y2765"/>
      <c r="Z2765"/>
      <c r="AA2765"/>
      <c r="AB2765"/>
      <c r="AC2765"/>
      <c r="AD2765"/>
    </row>
    <row r="2766" spans="1:30" s="10" customFormat="1" ht="45" customHeight="1">
      <c r="A2766" s="5"/>
      <c r="B2766" s="5"/>
      <c r="C2766" s="18">
        <v>2763</v>
      </c>
      <c r="D2766" s="19" t="s">
        <v>159</v>
      </c>
      <c r="E2766" s="20" t="s">
        <v>160</v>
      </c>
      <c r="F2766" s="20" t="s">
        <v>160</v>
      </c>
      <c r="G2766" s="225"/>
      <c r="H2766" s="60" t="s">
        <v>2859</v>
      </c>
      <c r="I2766" s="179">
        <v>0.4</v>
      </c>
      <c r="J2766" s="11"/>
      <c r="K2766" s="179">
        <v>20</v>
      </c>
      <c r="L2766"/>
      <c r="M2766"/>
      <c r="N2766"/>
      <c r="O2766"/>
      <c r="P2766"/>
      <c r="Q2766"/>
      <c r="R2766"/>
      <c r="S2766"/>
      <c r="T2766"/>
      <c r="U2766"/>
      <c r="V2766"/>
      <c r="W2766"/>
      <c r="X2766"/>
      <c r="Y2766"/>
      <c r="Z2766"/>
      <c r="AA2766"/>
      <c r="AB2766"/>
      <c r="AC2766"/>
      <c r="AD2766"/>
    </row>
    <row r="2767" spans="1:30" s="10" customFormat="1" ht="47.25" customHeight="1">
      <c r="A2767" s="5"/>
      <c r="B2767" s="5"/>
      <c r="C2767" s="18">
        <v>2764</v>
      </c>
      <c r="D2767" s="19" t="s">
        <v>159</v>
      </c>
      <c r="E2767" s="20" t="s">
        <v>160</v>
      </c>
      <c r="F2767" s="20" t="s">
        <v>160</v>
      </c>
      <c r="G2767" s="225"/>
      <c r="H2767" s="60" t="s">
        <v>2860</v>
      </c>
      <c r="I2767" s="179">
        <v>0</v>
      </c>
      <c r="J2767" s="11">
        <v>1</v>
      </c>
      <c r="K2767" s="179">
        <v>38</v>
      </c>
      <c r="L2767"/>
      <c r="M2767"/>
      <c r="N2767"/>
      <c r="O2767"/>
      <c r="P2767"/>
      <c r="Q2767"/>
      <c r="R2767"/>
      <c r="S2767"/>
      <c r="T2767"/>
      <c r="U2767"/>
      <c r="V2767"/>
      <c r="W2767"/>
      <c r="X2767"/>
      <c r="Y2767"/>
      <c r="Z2767"/>
      <c r="AA2767"/>
      <c r="AB2767"/>
      <c r="AC2767"/>
      <c r="AD2767"/>
    </row>
    <row r="2768" spans="1:30" s="10" customFormat="1" ht="45" customHeight="1">
      <c r="A2768" s="5"/>
      <c r="B2768" s="5"/>
      <c r="C2768" s="18">
        <v>2765</v>
      </c>
      <c r="D2768" s="19" t="s">
        <v>159</v>
      </c>
      <c r="E2768" s="20" t="s">
        <v>160</v>
      </c>
      <c r="F2768" s="20" t="s">
        <v>160</v>
      </c>
      <c r="G2768" s="225"/>
      <c r="H2768" s="60" t="s">
        <v>2861</v>
      </c>
      <c r="I2768" s="179">
        <v>0.375</v>
      </c>
      <c r="J2768" s="11"/>
      <c r="K2768" s="179">
        <v>17</v>
      </c>
      <c r="L2768"/>
      <c r="M2768"/>
      <c r="N2768"/>
      <c r="O2768"/>
      <c r="P2768"/>
      <c r="Q2768"/>
      <c r="R2768"/>
      <c r="S2768"/>
      <c r="T2768"/>
      <c r="U2768"/>
      <c r="V2768"/>
      <c r="W2768"/>
      <c r="X2768"/>
      <c r="Y2768"/>
      <c r="Z2768"/>
      <c r="AA2768"/>
      <c r="AB2768"/>
      <c r="AC2768"/>
      <c r="AD2768"/>
    </row>
    <row r="2769" spans="1:30" s="10" customFormat="1" ht="45" customHeight="1">
      <c r="A2769" s="5"/>
      <c r="B2769" s="5"/>
      <c r="C2769" s="18">
        <v>2766</v>
      </c>
      <c r="D2769" s="19" t="s">
        <v>159</v>
      </c>
      <c r="E2769" s="20" t="s">
        <v>160</v>
      </c>
      <c r="F2769" s="20" t="s">
        <v>160</v>
      </c>
      <c r="G2769" s="225"/>
      <c r="H2769" s="60" t="s">
        <v>2862</v>
      </c>
      <c r="I2769" s="179">
        <v>0</v>
      </c>
      <c r="J2769" s="64" t="s">
        <v>2856</v>
      </c>
      <c r="K2769" s="179">
        <v>5</v>
      </c>
      <c r="L2769"/>
      <c r="M2769"/>
      <c r="N2769"/>
      <c r="O2769"/>
      <c r="P2769"/>
      <c r="Q2769"/>
      <c r="R2769"/>
      <c r="S2769"/>
      <c r="T2769"/>
      <c r="U2769"/>
      <c r="V2769"/>
      <c r="W2769"/>
      <c r="X2769"/>
      <c r="Y2769"/>
      <c r="Z2769"/>
      <c r="AA2769"/>
      <c r="AB2769"/>
      <c r="AC2769"/>
      <c r="AD2769"/>
    </row>
    <row r="2770" spans="1:30" s="10" customFormat="1" ht="45" customHeight="1">
      <c r="A2770" s="5"/>
      <c r="B2770" s="5"/>
      <c r="C2770" s="18">
        <v>2767</v>
      </c>
      <c r="D2770" s="19" t="s">
        <v>159</v>
      </c>
      <c r="E2770" s="20" t="s">
        <v>160</v>
      </c>
      <c r="F2770" s="20" t="s">
        <v>160</v>
      </c>
      <c r="G2770" s="225"/>
      <c r="H2770" s="60" t="s">
        <v>2863</v>
      </c>
      <c r="I2770" s="179">
        <v>0.96499999999999997</v>
      </c>
      <c r="J2770" s="11"/>
      <c r="K2770" s="179">
        <v>40</v>
      </c>
      <c r="L2770"/>
      <c r="M2770"/>
      <c r="N2770"/>
      <c r="O2770"/>
      <c r="P2770"/>
      <c r="Q2770"/>
      <c r="R2770"/>
      <c r="S2770"/>
      <c r="T2770"/>
      <c r="U2770"/>
      <c r="V2770"/>
      <c r="W2770"/>
      <c r="X2770"/>
      <c r="Y2770"/>
      <c r="Z2770"/>
      <c r="AA2770"/>
      <c r="AB2770"/>
      <c r="AC2770"/>
      <c r="AD2770"/>
    </row>
    <row r="2771" spans="1:30" s="10" customFormat="1" ht="45" customHeight="1">
      <c r="A2771" s="5"/>
      <c r="B2771" s="5"/>
      <c r="C2771" s="18">
        <v>2768</v>
      </c>
      <c r="D2771" s="19" t="s">
        <v>159</v>
      </c>
      <c r="E2771" s="20" t="s">
        <v>160</v>
      </c>
      <c r="F2771" s="20" t="s">
        <v>160</v>
      </c>
      <c r="G2771" s="225" t="s">
        <v>5</v>
      </c>
      <c r="H2771" s="60" t="s">
        <v>2864</v>
      </c>
      <c r="I2771" s="179">
        <v>2</v>
      </c>
      <c r="J2771" s="11"/>
      <c r="K2771" s="179">
        <v>85</v>
      </c>
      <c r="L2771"/>
      <c r="M2771"/>
      <c r="N2771"/>
      <c r="O2771"/>
      <c r="P2771"/>
      <c r="Q2771"/>
      <c r="R2771"/>
      <c r="S2771"/>
      <c r="T2771"/>
      <c r="U2771"/>
      <c r="V2771"/>
      <c r="W2771"/>
      <c r="X2771"/>
      <c r="Y2771"/>
      <c r="Z2771"/>
      <c r="AA2771"/>
      <c r="AB2771"/>
      <c r="AC2771"/>
      <c r="AD2771"/>
    </row>
    <row r="2772" spans="1:30" s="10" customFormat="1" ht="60" customHeight="1">
      <c r="A2772" s="5"/>
      <c r="B2772" s="5"/>
      <c r="C2772" s="18">
        <v>2769</v>
      </c>
      <c r="D2772" s="19" t="s">
        <v>159</v>
      </c>
      <c r="E2772" s="20" t="s">
        <v>160</v>
      </c>
      <c r="F2772" s="20" t="s">
        <v>160</v>
      </c>
      <c r="G2772" s="225"/>
      <c r="H2772" s="60" t="s">
        <v>2865</v>
      </c>
      <c r="I2772" s="179">
        <v>1.6020000000000001</v>
      </c>
      <c r="J2772" s="11"/>
      <c r="K2772" s="179">
        <v>85</v>
      </c>
      <c r="L2772"/>
      <c r="M2772"/>
      <c r="N2772"/>
      <c r="O2772"/>
      <c r="P2772"/>
      <c r="Q2772"/>
      <c r="R2772"/>
      <c r="S2772"/>
      <c r="T2772"/>
      <c r="U2772"/>
      <c r="V2772"/>
      <c r="W2772"/>
      <c r="X2772"/>
      <c r="Y2772"/>
      <c r="Z2772"/>
      <c r="AA2772"/>
      <c r="AB2772"/>
      <c r="AC2772"/>
      <c r="AD2772"/>
    </row>
    <row r="2773" spans="1:30" s="10" customFormat="1" ht="45" customHeight="1">
      <c r="A2773" s="5"/>
      <c r="B2773" s="5"/>
      <c r="C2773" s="18">
        <v>2770</v>
      </c>
      <c r="D2773" s="19" t="s">
        <v>159</v>
      </c>
      <c r="E2773" s="20" t="s">
        <v>160</v>
      </c>
      <c r="F2773" s="20" t="s">
        <v>160</v>
      </c>
      <c r="G2773" s="225"/>
      <c r="H2773" s="60" t="s">
        <v>2866</v>
      </c>
      <c r="I2773" s="179">
        <v>0.441</v>
      </c>
      <c r="J2773" s="11"/>
      <c r="K2773" s="179">
        <v>20</v>
      </c>
      <c r="L2773"/>
      <c r="M2773"/>
      <c r="N2773"/>
      <c r="O2773"/>
      <c r="P2773"/>
      <c r="Q2773"/>
      <c r="R2773"/>
      <c r="S2773"/>
      <c r="T2773"/>
      <c r="U2773"/>
      <c r="V2773"/>
      <c r="W2773"/>
      <c r="X2773"/>
      <c r="Y2773"/>
      <c r="Z2773"/>
      <c r="AA2773"/>
      <c r="AB2773"/>
      <c r="AC2773"/>
      <c r="AD2773"/>
    </row>
    <row r="2774" spans="1:30" s="10" customFormat="1" ht="75" customHeight="1">
      <c r="A2774" s="5"/>
      <c r="B2774" s="5"/>
      <c r="C2774" s="18">
        <v>2771</v>
      </c>
      <c r="D2774" s="19" t="s">
        <v>159</v>
      </c>
      <c r="E2774" s="20" t="s">
        <v>160</v>
      </c>
      <c r="F2774" s="20" t="s">
        <v>160</v>
      </c>
      <c r="G2774" s="225"/>
      <c r="H2774" s="60" t="s">
        <v>2867</v>
      </c>
      <c r="I2774" s="179">
        <v>1.325</v>
      </c>
      <c r="J2774" s="11"/>
      <c r="K2774" s="179">
        <v>60</v>
      </c>
      <c r="L2774"/>
      <c r="M2774"/>
      <c r="N2774"/>
      <c r="O2774"/>
      <c r="P2774"/>
      <c r="Q2774"/>
      <c r="R2774"/>
      <c r="S2774"/>
      <c r="T2774"/>
      <c r="U2774"/>
      <c r="V2774"/>
      <c r="W2774"/>
      <c r="X2774"/>
      <c r="Y2774"/>
      <c r="Z2774"/>
      <c r="AA2774"/>
      <c r="AB2774"/>
      <c r="AC2774"/>
      <c r="AD2774"/>
    </row>
    <row r="2775" spans="1:30" s="10" customFormat="1" ht="60" customHeight="1">
      <c r="A2775" s="5"/>
      <c r="B2775" s="5"/>
      <c r="C2775" s="18">
        <v>2772</v>
      </c>
      <c r="D2775" s="19" t="s">
        <v>159</v>
      </c>
      <c r="E2775" s="20" t="s">
        <v>160</v>
      </c>
      <c r="F2775" s="20" t="s">
        <v>160</v>
      </c>
      <c r="G2775" s="225"/>
      <c r="H2775" s="60" t="s">
        <v>2868</v>
      </c>
      <c r="I2775" s="179">
        <v>0.9</v>
      </c>
      <c r="J2775" s="11"/>
      <c r="K2775" s="179">
        <v>42</v>
      </c>
      <c r="L2775"/>
      <c r="M2775"/>
      <c r="N2775"/>
      <c r="O2775"/>
      <c r="P2775"/>
      <c r="Q2775"/>
      <c r="R2775"/>
      <c r="S2775"/>
      <c r="T2775"/>
      <c r="U2775"/>
      <c r="V2775"/>
      <c r="W2775"/>
      <c r="X2775"/>
      <c r="Y2775"/>
      <c r="Z2775"/>
      <c r="AA2775"/>
      <c r="AB2775"/>
      <c r="AC2775"/>
      <c r="AD2775"/>
    </row>
    <row r="2776" spans="1:30" s="10" customFormat="1" ht="60" customHeight="1">
      <c r="A2776" s="5"/>
      <c r="B2776" s="5"/>
      <c r="C2776" s="18">
        <v>2773</v>
      </c>
      <c r="D2776" s="19" t="s">
        <v>159</v>
      </c>
      <c r="E2776" s="20" t="s">
        <v>160</v>
      </c>
      <c r="F2776" s="20" t="s">
        <v>160</v>
      </c>
      <c r="G2776" s="225"/>
      <c r="H2776" s="60" t="s">
        <v>2869</v>
      </c>
      <c r="I2776" s="179">
        <v>0.7</v>
      </c>
      <c r="J2776" s="11"/>
      <c r="K2776" s="179">
        <v>33</v>
      </c>
      <c r="L2776"/>
      <c r="M2776"/>
      <c r="N2776"/>
      <c r="O2776"/>
      <c r="P2776"/>
      <c r="Q2776"/>
      <c r="R2776"/>
      <c r="S2776"/>
      <c r="T2776"/>
      <c r="U2776"/>
      <c r="V2776"/>
      <c r="W2776"/>
      <c r="X2776"/>
      <c r="Y2776"/>
      <c r="Z2776"/>
      <c r="AA2776"/>
      <c r="AB2776"/>
      <c r="AC2776"/>
      <c r="AD2776"/>
    </row>
    <row r="2777" spans="1:30" s="10" customFormat="1" ht="45" customHeight="1">
      <c r="A2777" s="5"/>
      <c r="B2777" s="5"/>
      <c r="C2777" s="18">
        <v>2774</v>
      </c>
      <c r="D2777" s="19" t="s">
        <v>159</v>
      </c>
      <c r="E2777" s="20" t="s">
        <v>160</v>
      </c>
      <c r="F2777" s="20" t="s">
        <v>160</v>
      </c>
      <c r="G2777" s="225"/>
      <c r="H2777" s="60" t="s">
        <v>2870</v>
      </c>
      <c r="I2777" s="179">
        <v>1</v>
      </c>
      <c r="J2777" s="11"/>
      <c r="K2777" s="179">
        <v>40</v>
      </c>
      <c r="L2777"/>
      <c r="M2777"/>
      <c r="N2777"/>
      <c r="O2777"/>
      <c r="P2777"/>
      <c r="Q2777"/>
      <c r="R2777"/>
      <c r="S2777"/>
      <c r="T2777"/>
      <c r="U2777"/>
      <c r="V2777"/>
      <c r="W2777"/>
      <c r="X2777"/>
      <c r="Y2777"/>
      <c r="Z2777"/>
      <c r="AA2777"/>
      <c r="AB2777"/>
      <c r="AC2777"/>
      <c r="AD2777"/>
    </row>
    <row r="2778" spans="1:30" s="10" customFormat="1" ht="30" customHeight="1">
      <c r="A2778" s="5"/>
      <c r="B2778" s="5"/>
      <c r="C2778" s="18">
        <v>2775</v>
      </c>
      <c r="D2778" s="19" t="s">
        <v>159</v>
      </c>
      <c r="E2778" s="20" t="s">
        <v>160</v>
      </c>
      <c r="F2778" s="20" t="s">
        <v>160</v>
      </c>
      <c r="G2778" s="225"/>
      <c r="H2778" s="60" t="s">
        <v>2871</v>
      </c>
      <c r="I2778" s="179">
        <v>1</v>
      </c>
      <c r="J2778" s="11"/>
      <c r="K2778" s="179">
        <v>55</v>
      </c>
      <c r="L2778"/>
      <c r="M2778"/>
      <c r="N2778"/>
      <c r="O2778"/>
      <c r="P2778"/>
      <c r="Q2778"/>
      <c r="R2778"/>
      <c r="S2778"/>
      <c r="T2778"/>
      <c r="U2778"/>
      <c r="V2778"/>
      <c r="W2778"/>
      <c r="X2778"/>
      <c r="Y2778"/>
      <c r="Z2778"/>
      <c r="AA2778"/>
      <c r="AB2778"/>
      <c r="AC2778"/>
      <c r="AD2778"/>
    </row>
    <row r="2779" spans="1:30" s="10" customFormat="1" ht="30" customHeight="1">
      <c r="A2779" s="5"/>
      <c r="B2779" s="5"/>
      <c r="C2779" s="18">
        <v>2776</v>
      </c>
      <c r="D2779" s="19" t="s">
        <v>159</v>
      </c>
      <c r="E2779" s="20" t="s">
        <v>160</v>
      </c>
      <c r="F2779" s="20" t="s">
        <v>160</v>
      </c>
      <c r="G2779" s="225"/>
      <c r="H2779" s="60" t="s">
        <v>2872</v>
      </c>
      <c r="I2779" s="179">
        <v>0.88200000000000001</v>
      </c>
      <c r="J2779" s="11"/>
      <c r="K2779" s="179">
        <v>45</v>
      </c>
      <c r="L2779"/>
      <c r="M2779"/>
      <c r="N2779"/>
      <c r="O2779"/>
      <c r="P2779"/>
      <c r="Q2779"/>
      <c r="R2779"/>
      <c r="S2779"/>
      <c r="T2779"/>
      <c r="U2779"/>
      <c r="V2779"/>
      <c r="W2779"/>
      <c r="X2779"/>
      <c r="Y2779"/>
      <c r="Z2779"/>
      <c r="AA2779"/>
      <c r="AB2779"/>
      <c r="AC2779"/>
      <c r="AD2779"/>
    </row>
    <row r="2780" spans="1:30" s="10" customFormat="1" ht="45" customHeight="1">
      <c r="A2780" s="5"/>
      <c r="B2780" s="5"/>
      <c r="C2780" s="18">
        <v>2777</v>
      </c>
      <c r="D2780" s="19" t="s">
        <v>159</v>
      </c>
      <c r="E2780" s="20" t="s">
        <v>160</v>
      </c>
      <c r="F2780" s="20" t="s">
        <v>160</v>
      </c>
      <c r="G2780" s="63"/>
      <c r="H2780" s="32" t="s">
        <v>2873</v>
      </c>
      <c r="I2780" s="183">
        <v>0.84</v>
      </c>
      <c r="J2780" s="11"/>
      <c r="K2780" s="183">
        <v>250.81</v>
      </c>
      <c r="L2780"/>
      <c r="M2780"/>
      <c r="N2780"/>
      <c r="O2780"/>
      <c r="P2780"/>
      <c r="Q2780"/>
      <c r="R2780"/>
      <c r="S2780"/>
      <c r="T2780"/>
      <c r="U2780"/>
      <c r="V2780"/>
      <c r="W2780"/>
      <c r="X2780"/>
      <c r="Y2780"/>
      <c r="Z2780"/>
      <c r="AA2780"/>
      <c r="AB2780"/>
      <c r="AC2780"/>
      <c r="AD2780"/>
    </row>
    <row r="2781" spans="1:30" s="10" customFormat="1" ht="45" customHeight="1">
      <c r="A2781" s="5"/>
      <c r="B2781" s="5"/>
      <c r="C2781" s="18">
        <v>2778</v>
      </c>
      <c r="D2781" s="19" t="s">
        <v>159</v>
      </c>
      <c r="E2781" s="20" t="s">
        <v>160</v>
      </c>
      <c r="F2781" s="20" t="s">
        <v>160</v>
      </c>
      <c r="G2781" s="63"/>
      <c r="H2781" s="32" t="s">
        <v>2874</v>
      </c>
      <c r="I2781" s="195">
        <v>7.3999999999999996E-2</v>
      </c>
      <c r="J2781" s="11"/>
      <c r="K2781" s="195">
        <v>5.48</v>
      </c>
      <c r="L2781"/>
      <c r="M2781"/>
      <c r="N2781"/>
      <c r="O2781"/>
      <c r="P2781"/>
      <c r="Q2781"/>
      <c r="R2781"/>
      <c r="S2781"/>
      <c r="T2781"/>
      <c r="U2781"/>
      <c r="V2781"/>
      <c r="W2781"/>
      <c r="X2781"/>
      <c r="Y2781"/>
      <c r="Z2781"/>
      <c r="AA2781"/>
      <c r="AB2781"/>
      <c r="AC2781"/>
      <c r="AD2781"/>
    </row>
    <row r="2782" spans="1:30" s="10" customFormat="1" ht="45" customHeight="1">
      <c r="A2782" s="5"/>
      <c r="B2782" s="5"/>
      <c r="C2782" s="18">
        <v>2779</v>
      </c>
      <c r="D2782" s="19" t="s">
        <v>159</v>
      </c>
      <c r="E2782" s="20" t="s">
        <v>160</v>
      </c>
      <c r="F2782" s="20" t="s">
        <v>160</v>
      </c>
      <c r="G2782" s="63"/>
      <c r="H2782" s="32" t="s">
        <v>2875</v>
      </c>
      <c r="I2782" s="195">
        <f>0.48-0.09</f>
        <v>0.39</v>
      </c>
      <c r="J2782" s="11"/>
      <c r="K2782" s="195">
        <v>18.190000000000001</v>
      </c>
      <c r="L2782"/>
      <c r="M2782"/>
      <c r="N2782"/>
      <c r="O2782"/>
      <c r="P2782"/>
      <c r="Q2782"/>
      <c r="R2782"/>
      <c r="S2782"/>
      <c r="T2782"/>
      <c r="U2782"/>
      <c r="V2782"/>
      <c r="W2782"/>
      <c r="X2782"/>
      <c r="Y2782"/>
      <c r="Z2782"/>
      <c r="AA2782"/>
      <c r="AB2782"/>
      <c r="AC2782"/>
      <c r="AD2782"/>
    </row>
    <row r="2783" spans="1:30" s="10" customFormat="1" ht="30" customHeight="1">
      <c r="A2783" s="5"/>
      <c r="B2783" s="5"/>
      <c r="C2783" s="18">
        <v>2780</v>
      </c>
      <c r="D2783" s="19" t="s">
        <v>159</v>
      </c>
      <c r="E2783" s="20" t="s">
        <v>160</v>
      </c>
      <c r="F2783" s="20" t="s">
        <v>160</v>
      </c>
      <c r="G2783" s="63"/>
      <c r="H2783" s="32" t="s">
        <v>2876</v>
      </c>
      <c r="I2783" s="195">
        <v>0.375</v>
      </c>
      <c r="J2783" s="11"/>
      <c r="K2783" s="195">
        <v>29</v>
      </c>
      <c r="L2783"/>
      <c r="M2783"/>
      <c r="N2783"/>
      <c r="O2783"/>
      <c r="P2783"/>
      <c r="Q2783"/>
      <c r="R2783"/>
      <c r="S2783"/>
      <c r="T2783"/>
      <c r="U2783"/>
      <c r="V2783"/>
      <c r="W2783"/>
      <c r="X2783"/>
      <c r="Y2783"/>
      <c r="Z2783"/>
      <c r="AA2783"/>
      <c r="AB2783"/>
      <c r="AC2783"/>
      <c r="AD2783"/>
    </row>
    <row r="2784" spans="1:30" s="10" customFormat="1" ht="30" customHeight="1">
      <c r="A2784" s="5"/>
      <c r="B2784" s="5"/>
      <c r="C2784" s="18">
        <v>2781</v>
      </c>
      <c r="D2784" s="19" t="s">
        <v>159</v>
      </c>
      <c r="E2784" s="20" t="s">
        <v>160</v>
      </c>
      <c r="F2784" s="20" t="s">
        <v>160</v>
      </c>
      <c r="G2784" s="63"/>
      <c r="H2784" s="32" t="s">
        <v>2877</v>
      </c>
      <c r="I2784" s="195">
        <v>0.3</v>
      </c>
      <c r="J2784" s="11"/>
      <c r="K2784" s="195">
        <v>25</v>
      </c>
      <c r="L2784"/>
      <c r="M2784"/>
      <c r="N2784"/>
      <c r="O2784"/>
      <c r="P2784"/>
      <c r="Q2784"/>
      <c r="R2784"/>
      <c r="S2784"/>
      <c r="T2784"/>
      <c r="U2784"/>
      <c r="V2784"/>
      <c r="W2784"/>
      <c r="X2784"/>
      <c r="Y2784"/>
      <c r="Z2784"/>
      <c r="AA2784"/>
      <c r="AB2784"/>
      <c r="AC2784"/>
      <c r="AD2784"/>
    </row>
    <row r="2785" spans="1:30" s="10" customFormat="1" ht="30" customHeight="1">
      <c r="A2785" s="5"/>
      <c r="B2785" s="5"/>
      <c r="C2785" s="18">
        <v>2782</v>
      </c>
      <c r="D2785" s="19" t="s">
        <v>159</v>
      </c>
      <c r="E2785" s="20" t="s">
        <v>160</v>
      </c>
      <c r="F2785" s="20" t="s">
        <v>160</v>
      </c>
      <c r="G2785" s="63"/>
      <c r="H2785" s="32" t="s">
        <v>2878</v>
      </c>
      <c r="I2785" s="195">
        <v>0.114</v>
      </c>
      <c r="J2785" s="11"/>
      <c r="K2785" s="195">
        <v>25</v>
      </c>
      <c r="L2785"/>
      <c r="M2785"/>
      <c r="N2785"/>
      <c r="O2785"/>
      <c r="P2785"/>
      <c r="Q2785"/>
      <c r="R2785"/>
      <c r="S2785"/>
      <c r="T2785"/>
      <c r="U2785"/>
      <c r="V2785"/>
      <c r="W2785"/>
      <c r="X2785"/>
      <c r="Y2785"/>
      <c r="Z2785"/>
      <c r="AA2785"/>
      <c r="AB2785"/>
      <c r="AC2785"/>
      <c r="AD2785"/>
    </row>
    <row r="2786" spans="1:30" s="10" customFormat="1" ht="30" customHeight="1">
      <c r="A2786" s="5"/>
      <c r="B2786" s="5"/>
      <c r="C2786" s="18">
        <v>2783</v>
      </c>
      <c r="D2786" s="19" t="s">
        <v>159</v>
      </c>
      <c r="E2786" s="20" t="s">
        <v>160</v>
      </c>
      <c r="F2786" s="20" t="s">
        <v>160</v>
      </c>
      <c r="G2786" s="63"/>
      <c r="H2786" s="32" t="s">
        <v>2879</v>
      </c>
      <c r="I2786" s="195">
        <v>0.98499999999999999</v>
      </c>
      <c r="J2786" s="11"/>
      <c r="K2786" s="195">
        <v>15</v>
      </c>
      <c r="L2786"/>
      <c r="M2786"/>
      <c r="N2786"/>
      <c r="O2786"/>
      <c r="P2786"/>
      <c r="Q2786"/>
      <c r="R2786"/>
      <c r="S2786"/>
      <c r="T2786"/>
      <c r="U2786"/>
      <c r="V2786"/>
      <c r="W2786"/>
      <c r="X2786"/>
      <c r="Y2786"/>
      <c r="Z2786"/>
      <c r="AA2786"/>
      <c r="AB2786"/>
      <c r="AC2786"/>
      <c r="AD2786"/>
    </row>
    <row r="2787" spans="1:30" s="10" customFormat="1" ht="30" customHeight="1">
      <c r="A2787" s="5"/>
      <c r="B2787" s="5"/>
      <c r="C2787" s="18">
        <v>2784</v>
      </c>
      <c r="D2787" s="19" t="s">
        <v>159</v>
      </c>
      <c r="E2787" s="20" t="s">
        <v>160</v>
      </c>
      <c r="F2787" s="20" t="s">
        <v>160</v>
      </c>
      <c r="G2787" s="63"/>
      <c r="H2787" s="32" t="s">
        <v>2880</v>
      </c>
      <c r="I2787" s="195">
        <v>0.28499999999999998</v>
      </c>
      <c r="J2787" s="11"/>
      <c r="K2787" s="195">
        <v>20</v>
      </c>
      <c r="L2787"/>
      <c r="M2787"/>
      <c r="N2787"/>
      <c r="O2787"/>
      <c r="P2787"/>
      <c r="Q2787"/>
      <c r="R2787"/>
      <c r="S2787"/>
      <c r="T2787"/>
      <c r="U2787"/>
      <c r="V2787"/>
      <c r="W2787"/>
      <c r="X2787"/>
      <c r="Y2787"/>
      <c r="Z2787"/>
      <c r="AA2787"/>
      <c r="AB2787"/>
      <c r="AC2787"/>
      <c r="AD2787"/>
    </row>
    <row r="2788" spans="1:30" s="10" customFormat="1" ht="30" customHeight="1">
      <c r="A2788" s="5"/>
      <c r="B2788" s="5"/>
      <c r="C2788" s="18">
        <v>2785</v>
      </c>
      <c r="D2788" s="19" t="s">
        <v>159</v>
      </c>
      <c r="E2788" s="20" t="s">
        <v>160</v>
      </c>
      <c r="F2788" s="20" t="s">
        <v>160</v>
      </c>
      <c r="G2788" s="63"/>
      <c r="H2788" s="32" t="s">
        <v>2881</v>
      </c>
      <c r="I2788" s="195">
        <v>0.17199999999999999</v>
      </c>
      <c r="J2788" s="11"/>
      <c r="K2788" s="195">
        <v>10</v>
      </c>
      <c r="L2788"/>
      <c r="M2788"/>
      <c r="N2788"/>
      <c r="O2788"/>
      <c r="P2788"/>
      <c r="Q2788"/>
      <c r="R2788"/>
      <c r="S2788"/>
      <c r="T2788"/>
      <c r="U2788"/>
      <c r="V2788"/>
      <c r="W2788"/>
      <c r="X2788"/>
      <c r="Y2788"/>
      <c r="Z2788"/>
      <c r="AA2788"/>
      <c r="AB2788"/>
      <c r="AC2788"/>
      <c r="AD2788"/>
    </row>
    <row r="2789" spans="1:30" s="10" customFormat="1" ht="30" customHeight="1">
      <c r="A2789" s="5"/>
      <c r="B2789" s="5"/>
      <c r="C2789" s="18">
        <v>2786</v>
      </c>
      <c r="D2789" s="19" t="s">
        <v>159</v>
      </c>
      <c r="E2789" s="20" t="s">
        <v>160</v>
      </c>
      <c r="F2789" s="20" t="s">
        <v>160</v>
      </c>
      <c r="G2789" s="63"/>
      <c r="H2789" s="32" t="s">
        <v>2882</v>
      </c>
      <c r="I2789" s="195">
        <v>0.66</v>
      </c>
      <c r="J2789" s="11"/>
      <c r="K2789" s="195">
        <v>10</v>
      </c>
      <c r="L2789"/>
      <c r="M2789"/>
      <c r="N2789"/>
      <c r="O2789"/>
      <c r="P2789"/>
      <c r="Q2789"/>
      <c r="R2789"/>
      <c r="S2789"/>
      <c r="T2789"/>
      <c r="U2789"/>
      <c r="V2789"/>
      <c r="W2789"/>
      <c r="X2789"/>
      <c r="Y2789"/>
      <c r="Z2789"/>
      <c r="AA2789"/>
      <c r="AB2789"/>
      <c r="AC2789"/>
      <c r="AD2789"/>
    </row>
    <row r="2790" spans="1:30" s="10" customFormat="1" ht="45" customHeight="1">
      <c r="A2790" s="5"/>
      <c r="B2790" s="5"/>
      <c r="C2790" s="18">
        <v>2787</v>
      </c>
      <c r="D2790" s="19" t="s">
        <v>159</v>
      </c>
      <c r="E2790" s="20" t="s">
        <v>160</v>
      </c>
      <c r="F2790" s="20" t="s">
        <v>160</v>
      </c>
      <c r="G2790" s="63"/>
      <c r="H2790" s="32" t="s">
        <v>2883</v>
      </c>
      <c r="I2790" s="195">
        <v>0</v>
      </c>
      <c r="J2790" s="11">
        <v>1</v>
      </c>
      <c r="K2790" s="195">
        <v>7</v>
      </c>
      <c r="L2790"/>
      <c r="M2790"/>
      <c r="N2790"/>
      <c r="O2790"/>
      <c r="P2790"/>
      <c r="Q2790"/>
      <c r="R2790"/>
      <c r="S2790"/>
      <c r="T2790"/>
      <c r="U2790"/>
      <c r="V2790"/>
      <c r="W2790"/>
      <c r="X2790"/>
      <c r="Y2790"/>
      <c r="Z2790"/>
      <c r="AA2790"/>
      <c r="AB2790"/>
      <c r="AC2790"/>
      <c r="AD2790"/>
    </row>
    <row r="2791" spans="1:30" s="10" customFormat="1" ht="30" customHeight="1">
      <c r="A2791" s="5"/>
      <c r="B2791" s="5"/>
      <c r="C2791" s="18">
        <v>2788</v>
      </c>
      <c r="D2791" s="19" t="s">
        <v>159</v>
      </c>
      <c r="E2791" s="20" t="s">
        <v>160</v>
      </c>
      <c r="F2791" s="20" t="s">
        <v>160</v>
      </c>
      <c r="G2791" s="63"/>
      <c r="H2791" s="32" t="s">
        <v>2884</v>
      </c>
      <c r="I2791" s="195">
        <v>0.27500000000000002</v>
      </c>
      <c r="J2791" s="11"/>
      <c r="K2791" s="195">
        <v>10</v>
      </c>
      <c r="L2791"/>
      <c r="M2791"/>
      <c r="N2791"/>
      <c r="O2791"/>
      <c r="P2791"/>
      <c r="Q2791"/>
      <c r="R2791"/>
      <c r="S2791"/>
      <c r="T2791"/>
      <c r="U2791"/>
      <c r="V2791"/>
      <c r="W2791"/>
      <c r="X2791"/>
      <c r="Y2791"/>
      <c r="Z2791"/>
      <c r="AA2791"/>
      <c r="AB2791"/>
      <c r="AC2791"/>
      <c r="AD2791"/>
    </row>
    <row r="2792" spans="1:30" s="10" customFormat="1" ht="30" customHeight="1">
      <c r="A2792" s="5"/>
      <c r="B2792" s="5"/>
      <c r="C2792" s="18">
        <v>2789</v>
      </c>
      <c r="D2792" s="19" t="s">
        <v>159</v>
      </c>
      <c r="E2792" s="20" t="s">
        <v>160</v>
      </c>
      <c r="F2792" s="20" t="s">
        <v>160</v>
      </c>
      <c r="G2792" s="63"/>
      <c r="H2792" s="32" t="s">
        <v>2885</v>
      </c>
      <c r="I2792" s="195">
        <v>0</v>
      </c>
      <c r="J2792" s="11">
        <v>1</v>
      </c>
      <c r="K2792" s="195">
        <v>15.8</v>
      </c>
      <c r="L2792"/>
      <c r="M2792"/>
      <c r="N2792"/>
      <c r="O2792"/>
      <c r="P2792"/>
      <c r="Q2792"/>
      <c r="R2792"/>
      <c r="S2792"/>
      <c r="T2792"/>
      <c r="U2792"/>
      <c r="V2792"/>
      <c r="W2792"/>
      <c r="X2792"/>
      <c r="Y2792"/>
      <c r="Z2792"/>
      <c r="AA2792"/>
      <c r="AB2792"/>
      <c r="AC2792"/>
      <c r="AD2792"/>
    </row>
    <row r="2793" spans="1:30" s="10" customFormat="1" ht="30" customHeight="1">
      <c r="A2793" s="5"/>
      <c r="B2793" s="5"/>
      <c r="C2793" s="18">
        <v>2790</v>
      </c>
      <c r="D2793" s="19" t="s">
        <v>159</v>
      </c>
      <c r="E2793" s="20" t="s">
        <v>160</v>
      </c>
      <c r="F2793" s="20" t="s">
        <v>160</v>
      </c>
      <c r="G2793" s="63"/>
      <c r="H2793" s="32" t="s">
        <v>2886</v>
      </c>
      <c r="I2793" s="195">
        <v>0</v>
      </c>
      <c r="J2793" s="11">
        <v>1</v>
      </c>
      <c r="K2793" s="195">
        <v>8.83</v>
      </c>
      <c r="L2793"/>
      <c r="M2793"/>
      <c r="N2793"/>
      <c r="O2793"/>
      <c r="P2793"/>
      <c r="Q2793"/>
      <c r="R2793"/>
      <c r="S2793"/>
      <c r="T2793"/>
      <c r="U2793"/>
      <c r="V2793"/>
      <c r="W2793"/>
      <c r="X2793"/>
      <c r="Y2793"/>
      <c r="Z2793"/>
      <c r="AA2793"/>
      <c r="AB2793"/>
      <c r="AC2793"/>
      <c r="AD2793"/>
    </row>
    <row r="2794" spans="1:30" s="10" customFormat="1" ht="30" customHeight="1">
      <c r="A2794" s="5"/>
      <c r="B2794" s="5"/>
      <c r="C2794" s="18">
        <v>2791</v>
      </c>
      <c r="D2794" s="19" t="s">
        <v>159</v>
      </c>
      <c r="E2794" s="20" t="s">
        <v>160</v>
      </c>
      <c r="F2794" s="20" t="s">
        <v>160</v>
      </c>
      <c r="G2794" s="63"/>
      <c r="H2794" s="32" t="s">
        <v>2887</v>
      </c>
      <c r="I2794" s="195">
        <v>0</v>
      </c>
      <c r="J2794" s="11">
        <v>1</v>
      </c>
      <c r="K2794" s="195">
        <v>24.72</v>
      </c>
      <c r="L2794"/>
      <c r="M2794"/>
      <c r="N2794"/>
      <c r="O2794"/>
      <c r="P2794"/>
      <c r="Q2794"/>
      <c r="R2794"/>
      <c r="S2794"/>
      <c r="T2794"/>
      <c r="U2794"/>
      <c r="V2794"/>
      <c r="W2794"/>
      <c r="X2794"/>
      <c r="Y2794"/>
      <c r="Z2794"/>
      <c r="AA2794"/>
      <c r="AB2794"/>
      <c r="AC2794"/>
      <c r="AD2794"/>
    </row>
    <row r="2795" spans="1:30" s="10" customFormat="1" ht="30" customHeight="1">
      <c r="A2795" s="5"/>
      <c r="B2795" s="5"/>
      <c r="C2795" s="18">
        <v>2792</v>
      </c>
      <c r="D2795" s="19" t="s">
        <v>159</v>
      </c>
      <c r="E2795" s="20" t="s">
        <v>160</v>
      </c>
      <c r="F2795" s="20" t="s">
        <v>160</v>
      </c>
      <c r="G2795" s="63"/>
      <c r="H2795" s="32" t="s">
        <v>2888</v>
      </c>
      <c r="I2795" s="195">
        <v>0</v>
      </c>
      <c r="J2795" s="11">
        <v>1</v>
      </c>
      <c r="K2795" s="195">
        <v>24.53</v>
      </c>
      <c r="L2795"/>
      <c r="M2795"/>
      <c r="N2795"/>
      <c r="O2795"/>
      <c r="P2795"/>
      <c r="Q2795"/>
      <c r="R2795"/>
      <c r="S2795"/>
      <c r="T2795"/>
      <c r="U2795"/>
      <c r="V2795"/>
      <c r="W2795"/>
      <c r="X2795"/>
      <c r="Y2795"/>
      <c r="Z2795"/>
      <c r="AA2795"/>
      <c r="AB2795"/>
      <c r="AC2795"/>
      <c r="AD2795"/>
    </row>
    <row r="2796" spans="1:30" s="10" customFormat="1" ht="45" customHeight="1">
      <c r="A2796" s="5"/>
      <c r="B2796" s="5"/>
      <c r="C2796" s="18">
        <v>2793</v>
      </c>
      <c r="D2796" s="19" t="s">
        <v>159</v>
      </c>
      <c r="E2796" s="20" t="s">
        <v>160</v>
      </c>
      <c r="F2796" s="20" t="s">
        <v>160</v>
      </c>
      <c r="G2796" s="63"/>
      <c r="H2796" s="32" t="s">
        <v>2889</v>
      </c>
      <c r="I2796" s="195">
        <v>1.5</v>
      </c>
      <c r="J2796" s="11"/>
      <c r="K2796" s="195">
        <v>22.51</v>
      </c>
      <c r="L2796"/>
      <c r="M2796"/>
      <c r="N2796"/>
      <c r="O2796"/>
      <c r="P2796"/>
      <c r="Q2796"/>
      <c r="R2796"/>
      <c r="S2796"/>
      <c r="T2796"/>
      <c r="U2796"/>
      <c r="V2796"/>
      <c r="W2796"/>
      <c r="X2796"/>
      <c r="Y2796"/>
      <c r="Z2796"/>
      <c r="AA2796"/>
      <c r="AB2796"/>
      <c r="AC2796"/>
      <c r="AD2796"/>
    </row>
    <row r="2797" spans="1:30" s="10" customFormat="1" ht="30" customHeight="1">
      <c r="A2797" s="5"/>
      <c r="B2797" s="5"/>
      <c r="C2797" s="18">
        <v>2794</v>
      </c>
      <c r="D2797" s="19" t="s">
        <v>159</v>
      </c>
      <c r="E2797" s="20" t="s">
        <v>160</v>
      </c>
      <c r="F2797" s="20" t="s">
        <v>160</v>
      </c>
      <c r="G2797" s="63"/>
      <c r="H2797" s="32" t="s">
        <v>2890</v>
      </c>
      <c r="I2797" s="195">
        <v>2.65</v>
      </c>
      <c r="J2797" s="11"/>
      <c r="K2797" s="195">
        <v>34.450000000000003</v>
      </c>
      <c r="L2797"/>
      <c r="M2797"/>
      <c r="N2797"/>
      <c r="O2797"/>
      <c r="P2797"/>
      <c r="Q2797"/>
      <c r="R2797"/>
      <c r="S2797"/>
      <c r="T2797"/>
      <c r="U2797"/>
      <c r="V2797"/>
      <c r="W2797"/>
      <c r="X2797"/>
      <c r="Y2797"/>
      <c r="Z2797"/>
      <c r="AA2797"/>
      <c r="AB2797"/>
      <c r="AC2797"/>
      <c r="AD2797"/>
    </row>
    <row r="2798" spans="1:30" s="10" customFormat="1" ht="30" customHeight="1">
      <c r="A2798" s="5"/>
      <c r="B2798" s="5"/>
      <c r="C2798" s="18">
        <v>2795</v>
      </c>
      <c r="D2798" s="19" t="s">
        <v>159</v>
      </c>
      <c r="E2798" s="20" t="s">
        <v>160</v>
      </c>
      <c r="F2798" s="20" t="s">
        <v>160</v>
      </c>
      <c r="G2798" s="63"/>
      <c r="H2798" s="32" t="s">
        <v>2891</v>
      </c>
      <c r="I2798" s="195">
        <v>0.83</v>
      </c>
      <c r="J2798" s="11"/>
      <c r="K2798" s="195">
        <v>14.14</v>
      </c>
      <c r="L2798"/>
      <c r="M2798"/>
      <c r="N2798"/>
      <c r="O2798"/>
      <c r="P2798"/>
      <c r="Q2798"/>
      <c r="R2798"/>
      <c r="S2798"/>
      <c r="T2798"/>
      <c r="U2798"/>
      <c r="V2798"/>
      <c r="W2798"/>
      <c r="X2798"/>
      <c r="Y2798"/>
      <c r="Z2798"/>
      <c r="AA2798"/>
      <c r="AB2798"/>
      <c r="AC2798"/>
      <c r="AD2798"/>
    </row>
    <row r="2799" spans="1:30" s="10" customFormat="1" ht="60.75" customHeight="1">
      <c r="A2799" s="5"/>
      <c r="B2799" s="5"/>
      <c r="C2799" s="18">
        <v>2796</v>
      </c>
      <c r="D2799" s="19" t="s">
        <v>71</v>
      </c>
      <c r="E2799" s="63" t="s">
        <v>2892</v>
      </c>
      <c r="F2799" s="63" t="s">
        <v>2892</v>
      </c>
      <c r="G2799" s="63"/>
      <c r="H2799" s="32" t="s">
        <v>2893</v>
      </c>
      <c r="I2799" s="195">
        <v>0.12</v>
      </c>
      <c r="J2799" s="11"/>
      <c r="K2799" s="195">
        <v>20</v>
      </c>
      <c r="L2799"/>
      <c r="M2799"/>
      <c r="N2799"/>
      <c r="O2799"/>
      <c r="P2799"/>
      <c r="Q2799"/>
      <c r="R2799"/>
      <c r="S2799"/>
      <c r="T2799"/>
      <c r="U2799"/>
      <c r="V2799"/>
      <c r="W2799"/>
      <c r="X2799"/>
      <c r="Y2799"/>
      <c r="Z2799"/>
      <c r="AA2799"/>
      <c r="AB2799"/>
      <c r="AC2799"/>
      <c r="AD2799"/>
    </row>
    <row r="2800" spans="1:30" s="10" customFormat="1" ht="30" customHeight="1">
      <c r="A2800" s="5"/>
      <c r="B2800" s="5"/>
      <c r="C2800" s="18">
        <v>2797</v>
      </c>
      <c r="D2800" s="19" t="s">
        <v>71</v>
      </c>
      <c r="E2800" s="63" t="s">
        <v>2892</v>
      </c>
      <c r="F2800" s="63" t="s">
        <v>2892</v>
      </c>
      <c r="G2800" s="63"/>
      <c r="H2800" s="32" t="s">
        <v>2894</v>
      </c>
      <c r="I2800" s="195">
        <v>0.14000000000000001</v>
      </c>
      <c r="J2800" s="11"/>
      <c r="K2800" s="195">
        <v>20</v>
      </c>
      <c r="L2800"/>
      <c r="M2800"/>
      <c r="N2800"/>
      <c r="O2800"/>
      <c r="P2800"/>
      <c r="Q2800"/>
      <c r="R2800"/>
      <c r="S2800"/>
      <c r="T2800"/>
      <c r="U2800"/>
      <c r="V2800"/>
      <c r="W2800"/>
      <c r="X2800"/>
      <c r="Y2800"/>
      <c r="Z2800"/>
      <c r="AA2800"/>
      <c r="AB2800"/>
      <c r="AC2800"/>
      <c r="AD2800"/>
    </row>
    <row r="2801" spans="1:30" s="10" customFormat="1" ht="45" customHeight="1">
      <c r="A2801" s="5"/>
      <c r="B2801" s="5"/>
      <c r="C2801" s="18">
        <v>2798</v>
      </c>
      <c r="D2801" s="19" t="s">
        <v>159</v>
      </c>
      <c r="E2801" s="20" t="s">
        <v>160</v>
      </c>
      <c r="F2801" s="20" t="s">
        <v>160</v>
      </c>
      <c r="G2801" s="63"/>
      <c r="H2801" s="32" t="s">
        <v>2895</v>
      </c>
      <c r="I2801" s="195">
        <v>0.3</v>
      </c>
      <c r="J2801" s="11"/>
      <c r="K2801" s="195">
        <v>77.27</v>
      </c>
      <c r="L2801"/>
      <c r="M2801"/>
      <c r="N2801"/>
      <c r="O2801"/>
      <c r="P2801"/>
      <c r="Q2801"/>
      <c r="R2801"/>
      <c r="S2801"/>
      <c r="T2801"/>
      <c r="U2801"/>
      <c r="V2801"/>
      <c r="W2801"/>
      <c r="X2801"/>
      <c r="Y2801"/>
      <c r="Z2801"/>
      <c r="AA2801"/>
      <c r="AB2801"/>
      <c r="AC2801"/>
      <c r="AD2801"/>
    </row>
    <row r="2802" spans="1:30" s="10" customFormat="1" ht="45" customHeight="1">
      <c r="A2802" s="5"/>
      <c r="B2802" s="5"/>
      <c r="C2802" s="18">
        <v>2799</v>
      </c>
      <c r="D2802" s="19" t="s">
        <v>71</v>
      </c>
      <c r="E2802" s="20" t="s">
        <v>2</v>
      </c>
      <c r="F2802" s="20" t="s">
        <v>2</v>
      </c>
      <c r="G2802" s="63"/>
      <c r="H2802" s="32" t="s">
        <v>2896</v>
      </c>
      <c r="I2802" s="195">
        <v>9.8000000000000004E-2</v>
      </c>
      <c r="J2802" s="11"/>
      <c r="K2802" s="195">
        <v>13.73</v>
      </c>
      <c r="L2802"/>
      <c r="M2802"/>
      <c r="N2802"/>
      <c r="O2802"/>
      <c r="P2802"/>
      <c r="Q2802"/>
      <c r="R2802"/>
      <c r="S2802"/>
      <c r="T2802"/>
      <c r="U2802"/>
      <c r="V2802"/>
      <c r="W2802"/>
      <c r="X2802"/>
      <c r="Y2802"/>
      <c r="Z2802"/>
      <c r="AA2802"/>
      <c r="AB2802"/>
      <c r="AC2802"/>
      <c r="AD2802"/>
    </row>
    <row r="2803" spans="1:30" s="10" customFormat="1" ht="60" customHeight="1">
      <c r="A2803" s="5"/>
      <c r="B2803" s="5"/>
      <c r="C2803" s="18">
        <v>2800</v>
      </c>
      <c r="D2803" s="19" t="s">
        <v>71</v>
      </c>
      <c r="E2803" s="63" t="s">
        <v>476</v>
      </c>
      <c r="F2803" s="63" t="s">
        <v>477</v>
      </c>
      <c r="G2803" s="69" t="s">
        <v>477</v>
      </c>
      <c r="H2803" s="60" t="s">
        <v>2897</v>
      </c>
      <c r="I2803" s="196">
        <v>0</v>
      </c>
      <c r="J2803" s="11"/>
      <c r="K2803" s="196">
        <v>15.315</v>
      </c>
      <c r="L2803"/>
      <c r="M2803"/>
      <c r="N2803"/>
      <c r="O2803"/>
      <c r="P2803"/>
      <c r="Q2803"/>
      <c r="R2803"/>
      <c r="S2803"/>
      <c r="T2803"/>
      <c r="U2803"/>
      <c r="V2803"/>
      <c r="W2803"/>
      <c r="X2803"/>
      <c r="Y2803"/>
      <c r="Z2803"/>
      <c r="AA2803"/>
      <c r="AB2803"/>
      <c r="AC2803"/>
      <c r="AD2803"/>
    </row>
    <row r="2804" spans="1:30" s="10" customFormat="1" ht="60.75" customHeight="1">
      <c r="A2804" s="5"/>
      <c r="B2804" s="5"/>
      <c r="C2804" s="18">
        <v>2801</v>
      </c>
      <c r="D2804" s="19" t="s">
        <v>24</v>
      </c>
      <c r="E2804" s="65" t="s">
        <v>506</v>
      </c>
      <c r="F2804" s="65" t="s">
        <v>506</v>
      </c>
      <c r="G2804" s="227" t="s">
        <v>506</v>
      </c>
      <c r="H2804" s="60" t="s">
        <v>2898</v>
      </c>
      <c r="I2804" s="61">
        <v>1.8</v>
      </c>
      <c r="J2804" s="11"/>
      <c r="K2804" s="61">
        <v>50</v>
      </c>
      <c r="L2804"/>
      <c r="M2804"/>
      <c r="N2804"/>
      <c r="O2804"/>
      <c r="P2804"/>
      <c r="Q2804"/>
      <c r="R2804"/>
      <c r="S2804"/>
      <c r="T2804"/>
      <c r="U2804"/>
      <c r="V2804"/>
      <c r="W2804"/>
      <c r="X2804"/>
      <c r="Y2804"/>
      <c r="Z2804"/>
      <c r="AA2804"/>
      <c r="AB2804"/>
      <c r="AC2804"/>
      <c r="AD2804"/>
    </row>
    <row r="2805" spans="1:30" s="10" customFormat="1" ht="30" customHeight="1">
      <c r="A2805" s="5"/>
      <c r="B2805" s="5"/>
      <c r="C2805" s="18">
        <v>2802</v>
      </c>
      <c r="D2805" s="19" t="s">
        <v>24</v>
      </c>
      <c r="E2805" s="65" t="s">
        <v>506</v>
      </c>
      <c r="F2805" s="65" t="s">
        <v>506</v>
      </c>
      <c r="G2805" s="227"/>
      <c r="H2805" s="60" t="s">
        <v>2899</v>
      </c>
      <c r="I2805" s="61">
        <v>2</v>
      </c>
      <c r="J2805" s="11"/>
      <c r="K2805" s="61">
        <v>60</v>
      </c>
      <c r="L2805"/>
      <c r="M2805"/>
      <c r="N2805"/>
      <c r="O2805"/>
      <c r="P2805"/>
      <c r="Q2805"/>
      <c r="R2805"/>
      <c r="S2805"/>
      <c r="T2805"/>
      <c r="U2805"/>
      <c r="V2805"/>
      <c r="W2805"/>
      <c r="X2805"/>
      <c r="Y2805"/>
      <c r="Z2805"/>
      <c r="AA2805"/>
      <c r="AB2805"/>
      <c r="AC2805"/>
      <c r="AD2805"/>
    </row>
    <row r="2806" spans="1:30" s="10" customFormat="1" ht="30" customHeight="1">
      <c r="A2806" s="5"/>
      <c r="B2806" s="5"/>
      <c r="C2806" s="18">
        <v>2803</v>
      </c>
      <c r="D2806" s="19" t="s">
        <v>24</v>
      </c>
      <c r="E2806" s="65" t="s">
        <v>506</v>
      </c>
      <c r="F2806" s="65" t="s">
        <v>506</v>
      </c>
      <c r="G2806" s="227"/>
      <c r="H2806" s="60" t="s">
        <v>2900</v>
      </c>
      <c r="I2806" s="61">
        <v>3.5</v>
      </c>
      <c r="J2806" s="11"/>
      <c r="K2806" s="61">
        <v>79.760000000000005</v>
      </c>
      <c r="L2806"/>
      <c r="M2806"/>
      <c r="N2806"/>
      <c r="O2806"/>
      <c r="P2806"/>
      <c r="Q2806"/>
      <c r="R2806"/>
      <c r="S2806"/>
      <c r="T2806"/>
      <c r="U2806"/>
      <c r="V2806"/>
      <c r="W2806"/>
      <c r="X2806"/>
      <c r="Y2806"/>
      <c r="Z2806"/>
      <c r="AA2806"/>
      <c r="AB2806"/>
      <c r="AC2806"/>
      <c r="AD2806"/>
    </row>
    <row r="2807" spans="1:30" s="10" customFormat="1" ht="30" customHeight="1">
      <c r="A2807" s="5"/>
      <c r="B2807" s="5"/>
      <c r="C2807" s="18">
        <v>2804</v>
      </c>
      <c r="D2807" s="19" t="s">
        <v>24</v>
      </c>
      <c r="E2807" s="65" t="s">
        <v>506</v>
      </c>
      <c r="F2807" s="65" t="s">
        <v>506</v>
      </c>
      <c r="G2807" s="227"/>
      <c r="H2807" s="60" t="s">
        <v>2901</v>
      </c>
      <c r="I2807" s="61">
        <v>8</v>
      </c>
      <c r="J2807" s="11"/>
      <c r="K2807" s="61">
        <v>120.23</v>
      </c>
      <c r="L2807"/>
      <c r="M2807"/>
      <c r="N2807"/>
      <c r="O2807"/>
      <c r="P2807"/>
      <c r="Q2807"/>
      <c r="R2807"/>
      <c r="S2807"/>
      <c r="T2807"/>
      <c r="U2807"/>
      <c r="V2807"/>
      <c r="W2807"/>
      <c r="X2807"/>
      <c r="Y2807"/>
      <c r="Z2807"/>
      <c r="AA2807"/>
      <c r="AB2807"/>
      <c r="AC2807"/>
      <c r="AD2807"/>
    </row>
    <row r="2808" spans="1:30" s="10" customFormat="1" ht="45" customHeight="1">
      <c r="A2808" s="5"/>
      <c r="B2808" s="5"/>
      <c r="C2808" s="18">
        <v>2805</v>
      </c>
      <c r="D2808" s="19" t="s">
        <v>24</v>
      </c>
      <c r="E2808" s="65" t="s">
        <v>506</v>
      </c>
      <c r="F2808" s="65" t="s">
        <v>506</v>
      </c>
      <c r="G2808" s="227"/>
      <c r="H2808" s="60" t="s">
        <v>2902</v>
      </c>
      <c r="I2808" s="61">
        <v>4.0999999999999996</v>
      </c>
      <c r="J2808" s="11"/>
      <c r="K2808" s="61">
        <v>99.98</v>
      </c>
      <c r="L2808"/>
      <c r="M2808"/>
      <c r="N2808"/>
      <c r="O2808"/>
      <c r="P2808"/>
      <c r="Q2808"/>
      <c r="R2808"/>
      <c r="S2808"/>
      <c r="T2808"/>
      <c r="U2808"/>
      <c r="V2808"/>
      <c r="W2808"/>
      <c r="X2808"/>
      <c r="Y2808"/>
      <c r="Z2808"/>
      <c r="AA2808"/>
      <c r="AB2808"/>
      <c r="AC2808"/>
      <c r="AD2808"/>
    </row>
    <row r="2809" spans="1:30" s="10" customFormat="1" ht="45" customHeight="1">
      <c r="A2809" s="5"/>
      <c r="B2809" s="5"/>
      <c r="C2809" s="18">
        <v>2806</v>
      </c>
      <c r="D2809" s="19" t="s">
        <v>24</v>
      </c>
      <c r="E2809" s="65" t="s">
        <v>506</v>
      </c>
      <c r="F2809" s="65" t="s">
        <v>506</v>
      </c>
      <c r="G2809" s="227"/>
      <c r="H2809" s="60" t="s">
        <v>2903</v>
      </c>
      <c r="I2809" s="61">
        <f>6.25-2.5</f>
        <v>3.75</v>
      </c>
      <c r="J2809" s="11"/>
      <c r="K2809" s="61">
        <v>90</v>
      </c>
      <c r="L2809"/>
      <c r="M2809"/>
      <c r="N2809"/>
      <c r="O2809"/>
      <c r="P2809"/>
      <c r="Q2809"/>
      <c r="R2809"/>
      <c r="S2809"/>
      <c r="T2809"/>
      <c r="U2809"/>
      <c r="V2809"/>
      <c r="W2809"/>
      <c r="X2809"/>
      <c r="Y2809"/>
      <c r="Z2809"/>
      <c r="AA2809"/>
      <c r="AB2809"/>
      <c r="AC2809"/>
      <c r="AD2809"/>
    </row>
    <row r="2810" spans="1:30" s="10" customFormat="1" ht="45.75" customHeight="1">
      <c r="A2810" s="5"/>
      <c r="B2810" s="5"/>
      <c r="C2810" s="18">
        <v>2807</v>
      </c>
      <c r="D2810" s="19" t="s">
        <v>24</v>
      </c>
      <c r="E2810" s="65" t="s">
        <v>2904</v>
      </c>
      <c r="F2810" s="65" t="s">
        <v>2904</v>
      </c>
      <c r="G2810" s="225" t="s">
        <v>2904</v>
      </c>
      <c r="H2810" s="60" t="s">
        <v>2905</v>
      </c>
      <c r="I2810" s="61">
        <v>3</v>
      </c>
      <c r="J2810" s="11"/>
      <c r="K2810" s="61">
        <v>100</v>
      </c>
      <c r="L2810"/>
      <c r="M2810"/>
      <c r="N2810"/>
      <c r="O2810"/>
      <c r="P2810"/>
      <c r="Q2810"/>
      <c r="R2810"/>
      <c r="S2810"/>
      <c r="T2810"/>
      <c r="U2810"/>
      <c r="V2810"/>
      <c r="W2810"/>
      <c r="X2810"/>
      <c r="Y2810"/>
      <c r="Z2810"/>
      <c r="AA2810"/>
      <c r="AB2810"/>
      <c r="AC2810"/>
      <c r="AD2810"/>
    </row>
    <row r="2811" spans="1:30" s="10" customFormat="1" ht="33" customHeight="1">
      <c r="A2811" s="5"/>
      <c r="B2811" s="5"/>
      <c r="C2811" s="18">
        <v>2808</v>
      </c>
      <c r="D2811" s="19" t="s">
        <v>24</v>
      </c>
      <c r="E2811" s="65" t="s">
        <v>2904</v>
      </c>
      <c r="F2811" s="65" t="s">
        <v>2904</v>
      </c>
      <c r="G2811" s="225"/>
      <c r="H2811" s="60" t="s">
        <v>2906</v>
      </c>
      <c r="I2811" s="61">
        <v>1.5</v>
      </c>
      <c r="J2811" s="11"/>
      <c r="K2811" s="61">
        <v>50</v>
      </c>
      <c r="L2811"/>
      <c r="M2811"/>
      <c r="N2811"/>
      <c r="O2811"/>
      <c r="P2811"/>
      <c r="Q2811"/>
      <c r="R2811"/>
      <c r="S2811"/>
      <c r="T2811"/>
      <c r="U2811"/>
      <c r="V2811"/>
      <c r="W2811"/>
      <c r="X2811"/>
      <c r="Y2811"/>
      <c r="Z2811"/>
      <c r="AA2811"/>
      <c r="AB2811"/>
      <c r="AC2811"/>
      <c r="AD2811"/>
    </row>
    <row r="2812" spans="1:30" s="10" customFormat="1" ht="45" customHeight="1">
      <c r="A2812" s="5"/>
      <c r="B2812" s="5"/>
      <c r="C2812" s="18">
        <v>2809</v>
      </c>
      <c r="D2812" s="19" t="s">
        <v>24</v>
      </c>
      <c r="E2812" s="65" t="s">
        <v>2904</v>
      </c>
      <c r="F2812" s="65" t="s">
        <v>2904</v>
      </c>
      <c r="G2812" s="225"/>
      <c r="H2812" s="60" t="s">
        <v>2907</v>
      </c>
      <c r="I2812" s="61">
        <v>6.5</v>
      </c>
      <c r="J2812" s="11"/>
      <c r="K2812" s="61">
        <v>350</v>
      </c>
      <c r="L2812"/>
      <c r="M2812"/>
      <c r="N2812"/>
      <c r="O2812"/>
      <c r="P2812"/>
      <c r="Q2812"/>
      <c r="R2812"/>
      <c r="S2812"/>
      <c r="T2812"/>
      <c r="U2812"/>
      <c r="V2812"/>
      <c r="W2812"/>
      <c r="X2812"/>
      <c r="Y2812"/>
      <c r="Z2812"/>
      <c r="AA2812"/>
      <c r="AB2812"/>
      <c r="AC2812"/>
      <c r="AD2812"/>
    </row>
    <row r="2813" spans="1:30" s="10" customFormat="1" ht="45.75" customHeight="1">
      <c r="A2813" s="5"/>
      <c r="B2813" s="5"/>
      <c r="C2813" s="18">
        <v>2810</v>
      </c>
      <c r="D2813" s="19" t="s">
        <v>57</v>
      </c>
      <c r="E2813" s="65" t="s">
        <v>58</v>
      </c>
      <c r="F2813" s="65" t="s">
        <v>2908</v>
      </c>
      <c r="G2813" s="225" t="s">
        <v>2908</v>
      </c>
      <c r="H2813" s="60" t="s">
        <v>2909</v>
      </c>
      <c r="I2813" s="61">
        <v>2</v>
      </c>
      <c r="J2813" s="11"/>
      <c r="K2813" s="61">
        <v>74.55</v>
      </c>
      <c r="L2813"/>
      <c r="M2813"/>
      <c r="N2813"/>
      <c r="O2813"/>
      <c r="P2813"/>
      <c r="Q2813"/>
      <c r="R2813"/>
      <c r="S2813"/>
      <c r="T2813"/>
      <c r="U2813"/>
      <c r="V2813"/>
      <c r="W2813"/>
      <c r="X2813"/>
      <c r="Y2813"/>
      <c r="Z2813"/>
      <c r="AA2813"/>
      <c r="AB2813"/>
      <c r="AC2813"/>
      <c r="AD2813"/>
    </row>
    <row r="2814" spans="1:30" s="10" customFormat="1" ht="30" customHeight="1">
      <c r="A2814" s="5"/>
      <c r="B2814" s="5"/>
      <c r="C2814" s="18">
        <v>2811</v>
      </c>
      <c r="D2814" s="19" t="s">
        <v>57</v>
      </c>
      <c r="E2814" s="65" t="s">
        <v>58</v>
      </c>
      <c r="F2814" s="65" t="s">
        <v>2908</v>
      </c>
      <c r="G2814" s="225"/>
      <c r="H2814" s="60" t="s">
        <v>2910</v>
      </c>
      <c r="I2814" s="61">
        <v>1</v>
      </c>
      <c r="J2814" s="11"/>
      <c r="K2814" s="61">
        <v>35.96</v>
      </c>
      <c r="L2814"/>
      <c r="M2814"/>
      <c r="N2814"/>
      <c r="O2814"/>
      <c r="P2814"/>
      <c r="Q2814"/>
      <c r="R2814"/>
      <c r="S2814"/>
      <c r="T2814"/>
      <c r="U2814"/>
      <c r="V2814"/>
      <c r="W2814"/>
      <c r="X2814"/>
      <c r="Y2814"/>
      <c r="Z2814"/>
      <c r="AA2814"/>
      <c r="AB2814"/>
      <c r="AC2814"/>
      <c r="AD2814"/>
    </row>
    <row r="2815" spans="1:30" s="10" customFormat="1" ht="30" customHeight="1">
      <c r="A2815" s="5"/>
      <c r="B2815" s="5"/>
      <c r="C2815" s="18">
        <v>2812</v>
      </c>
      <c r="D2815" s="19" t="s">
        <v>57</v>
      </c>
      <c r="E2815" s="65" t="s">
        <v>58</v>
      </c>
      <c r="F2815" s="65" t="s">
        <v>2908</v>
      </c>
      <c r="G2815" s="225"/>
      <c r="H2815" s="60" t="s">
        <v>2911</v>
      </c>
      <c r="I2815" s="61">
        <v>0</v>
      </c>
      <c r="J2815" s="11">
        <v>1</v>
      </c>
      <c r="K2815" s="61">
        <v>24</v>
      </c>
      <c r="L2815"/>
      <c r="M2815"/>
      <c r="N2815"/>
      <c r="O2815"/>
      <c r="P2815"/>
      <c r="Q2815"/>
      <c r="R2815"/>
      <c r="S2815"/>
      <c r="T2815"/>
      <c r="U2815"/>
      <c r="V2815"/>
      <c r="W2815"/>
      <c r="X2815"/>
      <c r="Y2815"/>
      <c r="Z2815"/>
      <c r="AA2815"/>
      <c r="AB2815"/>
      <c r="AC2815"/>
      <c r="AD2815"/>
    </row>
    <row r="2816" spans="1:30" s="10" customFormat="1" ht="30" customHeight="1">
      <c r="A2816" s="5"/>
      <c r="B2816" s="5"/>
      <c r="C2816" s="18">
        <v>2813</v>
      </c>
      <c r="D2816" s="19" t="s">
        <v>57</v>
      </c>
      <c r="E2816" s="65" t="s">
        <v>58</v>
      </c>
      <c r="F2816" s="65" t="s">
        <v>2908</v>
      </c>
      <c r="G2816" s="225"/>
      <c r="H2816" s="60" t="s">
        <v>2912</v>
      </c>
      <c r="I2816" s="61">
        <v>0.32</v>
      </c>
      <c r="J2816" s="11"/>
      <c r="K2816" s="61">
        <v>25.49</v>
      </c>
      <c r="L2816"/>
      <c r="M2816"/>
      <c r="N2816"/>
      <c r="O2816"/>
      <c r="P2816"/>
      <c r="Q2816"/>
      <c r="R2816"/>
      <c r="S2816"/>
      <c r="T2816"/>
      <c r="U2816"/>
      <c r="V2816"/>
      <c r="W2816"/>
      <c r="X2816"/>
      <c r="Y2816"/>
      <c r="Z2816"/>
      <c r="AA2816"/>
      <c r="AB2816"/>
      <c r="AC2816"/>
      <c r="AD2816"/>
    </row>
    <row r="2817" spans="1:30" s="10" customFormat="1" ht="45" customHeight="1">
      <c r="A2817" s="5"/>
      <c r="B2817" s="5"/>
      <c r="C2817" s="18">
        <v>2814</v>
      </c>
      <c r="D2817" s="19" t="s">
        <v>57</v>
      </c>
      <c r="E2817" s="65" t="s">
        <v>58</v>
      </c>
      <c r="F2817" s="65" t="s">
        <v>2908</v>
      </c>
      <c r="G2817" s="225"/>
      <c r="H2817" s="60" t="s">
        <v>2913</v>
      </c>
      <c r="I2817" s="61">
        <v>1.6</v>
      </c>
      <c r="J2817" s="11"/>
      <c r="K2817" s="61">
        <v>140</v>
      </c>
      <c r="L2817"/>
      <c r="M2817"/>
      <c r="N2817"/>
      <c r="O2817"/>
      <c r="P2817"/>
      <c r="Q2817"/>
      <c r="R2817"/>
      <c r="S2817"/>
      <c r="T2817"/>
      <c r="U2817"/>
      <c r="V2817"/>
      <c r="W2817"/>
      <c r="X2817"/>
      <c r="Y2817"/>
      <c r="Z2817"/>
      <c r="AA2817"/>
      <c r="AB2817"/>
      <c r="AC2817"/>
      <c r="AD2817"/>
    </row>
    <row r="2818" spans="1:30" s="10" customFormat="1" ht="45" customHeight="1">
      <c r="A2818" s="5"/>
      <c r="B2818" s="5"/>
      <c r="C2818" s="18">
        <v>2815</v>
      </c>
      <c r="D2818" s="19" t="s">
        <v>57</v>
      </c>
      <c r="E2818" s="65" t="s">
        <v>58</v>
      </c>
      <c r="F2818" s="65" t="s">
        <v>2908</v>
      </c>
      <c r="G2818" s="225"/>
      <c r="H2818" s="60" t="s">
        <v>2914</v>
      </c>
      <c r="I2818" s="61">
        <v>2.25</v>
      </c>
      <c r="J2818" s="11"/>
      <c r="K2818" s="61">
        <v>200</v>
      </c>
      <c r="L2818"/>
      <c r="M2818"/>
      <c r="N2818"/>
      <c r="O2818"/>
      <c r="P2818"/>
      <c r="Q2818"/>
      <c r="R2818"/>
      <c r="S2818"/>
      <c r="T2818"/>
      <c r="U2818"/>
      <c r="V2818"/>
      <c r="W2818"/>
      <c r="X2818"/>
      <c r="Y2818"/>
      <c r="Z2818"/>
      <c r="AA2818"/>
      <c r="AB2818"/>
      <c r="AC2818"/>
      <c r="AD2818"/>
    </row>
    <row r="2819" spans="1:30" s="10" customFormat="1" ht="45" customHeight="1">
      <c r="A2819" s="5"/>
      <c r="B2819" s="5"/>
      <c r="C2819" s="18">
        <v>2816</v>
      </c>
      <c r="D2819" s="19" t="s">
        <v>57</v>
      </c>
      <c r="E2819" s="65" t="s">
        <v>58</v>
      </c>
      <c r="F2819" s="65" t="s">
        <v>2908</v>
      </c>
      <c r="G2819" s="225" t="s">
        <v>2908</v>
      </c>
      <c r="H2819" s="60" t="s">
        <v>2915</v>
      </c>
      <c r="I2819" s="61">
        <v>2.4</v>
      </c>
      <c r="J2819" s="11"/>
      <c r="K2819" s="71">
        <v>113.48</v>
      </c>
      <c r="L2819"/>
      <c r="M2819"/>
      <c r="N2819"/>
      <c r="O2819"/>
      <c r="P2819"/>
      <c r="Q2819"/>
      <c r="R2819"/>
      <c r="S2819"/>
      <c r="T2819"/>
      <c r="U2819"/>
      <c r="V2819"/>
      <c r="W2819"/>
      <c r="X2819"/>
      <c r="Y2819"/>
      <c r="Z2819"/>
      <c r="AA2819"/>
      <c r="AB2819"/>
      <c r="AC2819"/>
      <c r="AD2819"/>
    </row>
    <row r="2820" spans="1:30" s="10" customFormat="1" ht="45" customHeight="1">
      <c r="A2820" s="5"/>
      <c r="B2820" s="5"/>
      <c r="C2820" s="18">
        <v>2817</v>
      </c>
      <c r="D2820" s="19" t="s">
        <v>57</v>
      </c>
      <c r="E2820" s="65" t="s">
        <v>58</v>
      </c>
      <c r="F2820" s="65" t="s">
        <v>2908</v>
      </c>
      <c r="G2820" s="225"/>
      <c r="H2820" s="60" t="s">
        <v>2916</v>
      </c>
      <c r="I2820" s="61">
        <v>1.4</v>
      </c>
      <c r="J2820" s="11"/>
      <c r="K2820" s="71">
        <v>36.520000000000003</v>
      </c>
      <c r="L2820"/>
      <c r="M2820"/>
      <c r="N2820"/>
      <c r="O2820"/>
      <c r="P2820"/>
      <c r="Q2820"/>
      <c r="R2820"/>
      <c r="S2820"/>
      <c r="T2820"/>
      <c r="U2820"/>
      <c r="V2820"/>
      <c r="W2820"/>
      <c r="X2820"/>
      <c r="Y2820"/>
      <c r="Z2820"/>
      <c r="AA2820"/>
      <c r="AB2820"/>
      <c r="AC2820"/>
      <c r="AD2820"/>
    </row>
    <row r="2821" spans="1:30" s="10" customFormat="1" ht="42" customHeight="1">
      <c r="A2821" s="5"/>
      <c r="B2821" s="5"/>
      <c r="C2821" s="18">
        <v>2818</v>
      </c>
      <c r="D2821" s="19" t="s">
        <v>57</v>
      </c>
      <c r="E2821" s="65" t="s">
        <v>58</v>
      </c>
      <c r="F2821" s="65" t="s">
        <v>2908</v>
      </c>
      <c r="G2821" s="225"/>
      <c r="H2821" s="60" t="s">
        <v>2917</v>
      </c>
      <c r="I2821" s="61">
        <v>1.28</v>
      </c>
      <c r="J2821" s="11"/>
      <c r="K2821" s="71">
        <v>96</v>
      </c>
      <c r="L2821"/>
      <c r="M2821"/>
      <c r="N2821"/>
      <c r="O2821"/>
      <c r="P2821"/>
      <c r="Q2821"/>
      <c r="R2821"/>
      <c r="S2821"/>
      <c r="T2821"/>
      <c r="U2821"/>
      <c r="V2821"/>
      <c r="W2821"/>
      <c r="X2821"/>
      <c r="Y2821"/>
      <c r="Z2821"/>
      <c r="AA2821"/>
      <c r="AB2821"/>
      <c r="AC2821"/>
      <c r="AD2821"/>
    </row>
    <row r="2822" spans="1:30" s="10" customFormat="1" ht="30" customHeight="1">
      <c r="A2822" s="5"/>
      <c r="B2822" s="5"/>
      <c r="C2822" s="18">
        <v>2819</v>
      </c>
      <c r="D2822" s="19" t="s">
        <v>57</v>
      </c>
      <c r="E2822" s="65" t="s">
        <v>58</v>
      </c>
      <c r="F2822" s="65" t="s">
        <v>2908</v>
      </c>
      <c r="G2822" s="225"/>
      <c r="H2822" s="60" t="s">
        <v>2918</v>
      </c>
      <c r="I2822" s="61">
        <v>0.32</v>
      </c>
      <c r="J2822" s="11"/>
      <c r="K2822" s="71">
        <v>79</v>
      </c>
      <c r="L2822"/>
      <c r="M2822"/>
      <c r="N2822"/>
      <c r="O2822"/>
      <c r="P2822"/>
      <c r="Q2822"/>
      <c r="R2822"/>
      <c r="S2822"/>
      <c r="T2822"/>
      <c r="U2822"/>
      <c r="V2822"/>
      <c r="W2822"/>
      <c r="X2822"/>
      <c r="Y2822"/>
      <c r="Z2822"/>
      <c r="AA2822"/>
      <c r="AB2822"/>
      <c r="AC2822"/>
      <c r="AD2822"/>
    </row>
    <row r="2823" spans="1:30" s="10" customFormat="1" ht="45" customHeight="1">
      <c r="A2823" s="5"/>
      <c r="B2823" s="5"/>
      <c r="C2823" s="18">
        <v>2820</v>
      </c>
      <c r="D2823" s="19" t="s">
        <v>57</v>
      </c>
      <c r="E2823" s="65" t="s">
        <v>58</v>
      </c>
      <c r="F2823" s="65" t="s">
        <v>2908</v>
      </c>
      <c r="G2823" s="225"/>
      <c r="H2823" s="60" t="s">
        <v>2919</v>
      </c>
      <c r="I2823" s="61">
        <v>0.5</v>
      </c>
      <c r="J2823" s="11"/>
      <c r="K2823" s="71">
        <v>50</v>
      </c>
      <c r="L2823"/>
      <c r="M2823"/>
      <c r="N2823"/>
      <c r="O2823"/>
      <c r="P2823"/>
      <c r="Q2823"/>
      <c r="R2823"/>
      <c r="S2823"/>
      <c r="T2823"/>
      <c r="U2823"/>
      <c r="V2823"/>
      <c r="W2823"/>
      <c r="X2823"/>
      <c r="Y2823"/>
      <c r="Z2823"/>
      <c r="AA2823"/>
      <c r="AB2823"/>
      <c r="AC2823"/>
      <c r="AD2823"/>
    </row>
    <row r="2824" spans="1:30" s="10" customFormat="1" ht="30" customHeight="1">
      <c r="A2824" s="5"/>
      <c r="B2824" s="5"/>
      <c r="C2824" s="18">
        <v>2821</v>
      </c>
      <c r="D2824" s="19" t="s">
        <v>57</v>
      </c>
      <c r="E2824" s="65" t="s">
        <v>58</v>
      </c>
      <c r="F2824" s="65" t="s">
        <v>2908</v>
      </c>
      <c r="G2824" s="225"/>
      <c r="H2824" s="60" t="s">
        <v>2920</v>
      </c>
      <c r="I2824" s="61">
        <v>1</v>
      </c>
      <c r="J2824" s="11"/>
      <c r="K2824" s="71">
        <v>125</v>
      </c>
      <c r="L2824"/>
      <c r="M2824"/>
      <c r="N2824"/>
      <c r="O2824"/>
      <c r="P2824"/>
      <c r="Q2824"/>
      <c r="R2824"/>
      <c r="S2824"/>
      <c r="T2824"/>
      <c r="U2824"/>
      <c r="V2824"/>
      <c r="W2824"/>
      <c r="X2824"/>
      <c r="Y2824"/>
      <c r="Z2824"/>
      <c r="AA2824"/>
      <c r="AB2824"/>
      <c r="AC2824"/>
      <c r="AD2824"/>
    </row>
    <row r="2825" spans="1:30" s="10" customFormat="1" ht="45.75" customHeight="1">
      <c r="A2825" s="5"/>
      <c r="B2825" s="5"/>
      <c r="C2825" s="18">
        <v>2822</v>
      </c>
      <c r="D2825" s="19" t="s">
        <v>57</v>
      </c>
      <c r="E2825" s="65" t="s">
        <v>58</v>
      </c>
      <c r="F2825" s="65" t="s">
        <v>2908</v>
      </c>
      <c r="G2825" s="225" t="s">
        <v>2908</v>
      </c>
      <c r="H2825" s="60" t="s">
        <v>2921</v>
      </c>
      <c r="I2825" s="61">
        <v>9.5</v>
      </c>
      <c r="J2825" s="11"/>
      <c r="K2825" s="61">
        <v>100</v>
      </c>
      <c r="L2825"/>
      <c r="M2825"/>
      <c r="N2825"/>
      <c r="O2825"/>
      <c r="P2825"/>
      <c r="Q2825"/>
      <c r="R2825"/>
      <c r="S2825"/>
      <c r="T2825"/>
      <c r="U2825"/>
      <c r="V2825"/>
      <c r="W2825"/>
      <c r="X2825"/>
      <c r="Y2825"/>
      <c r="Z2825"/>
      <c r="AA2825"/>
      <c r="AB2825"/>
      <c r="AC2825"/>
      <c r="AD2825"/>
    </row>
    <row r="2826" spans="1:30" s="10" customFormat="1" ht="30" customHeight="1">
      <c r="A2826" s="5"/>
      <c r="B2826" s="5"/>
      <c r="C2826" s="18">
        <v>2823</v>
      </c>
      <c r="D2826" s="19" t="s">
        <v>57</v>
      </c>
      <c r="E2826" s="65" t="s">
        <v>58</v>
      </c>
      <c r="F2826" s="65" t="s">
        <v>2908</v>
      </c>
      <c r="G2826" s="225"/>
      <c r="H2826" s="60" t="s">
        <v>2922</v>
      </c>
      <c r="I2826" s="61">
        <v>0</v>
      </c>
      <c r="J2826" s="11">
        <v>3</v>
      </c>
      <c r="K2826" s="61">
        <v>40</v>
      </c>
      <c r="L2826"/>
      <c r="M2826"/>
      <c r="N2826"/>
      <c r="O2826"/>
      <c r="P2826"/>
      <c r="Q2826"/>
      <c r="R2826"/>
      <c r="S2826"/>
      <c r="T2826"/>
      <c r="U2826"/>
      <c r="V2826"/>
      <c r="W2826"/>
      <c r="X2826"/>
      <c r="Y2826"/>
      <c r="Z2826"/>
      <c r="AA2826"/>
      <c r="AB2826"/>
      <c r="AC2826"/>
      <c r="AD2826"/>
    </row>
    <row r="2827" spans="1:30" s="10" customFormat="1" ht="30" customHeight="1">
      <c r="A2827" s="5"/>
      <c r="B2827" s="5"/>
      <c r="C2827" s="18">
        <v>2824</v>
      </c>
      <c r="D2827" s="19" t="s">
        <v>57</v>
      </c>
      <c r="E2827" s="65" t="s">
        <v>58</v>
      </c>
      <c r="F2827" s="65" t="s">
        <v>2908</v>
      </c>
      <c r="G2827" s="225"/>
      <c r="H2827" s="60" t="s">
        <v>2923</v>
      </c>
      <c r="I2827" s="61">
        <v>0</v>
      </c>
      <c r="J2827" s="11">
        <v>1</v>
      </c>
      <c r="K2827" s="61">
        <v>10</v>
      </c>
      <c r="L2827"/>
      <c r="M2827"/>
      <c r="N2827"/>
      <c r="O2827"/>
      <c r="P2827"/>
      <c r="Q2827"/>
      <c r="R2827"/>
      <c r="S2827"/>
      <c r="T2827"/>
      <c r="U2827"/>
      <c r="V2827"/>
      <c r="W2827"/>
      <c r="X2827"/>
      <c r="Y2827"/>
      <c r="Z2827"/>
      <c r="AA2827"/>
      <c r="AB2827"/>
      <c r="AC2827"/>
      <c r="AD2827"/>
    </row>
    <row r="2828" spans="1:30" s="10" customFormat="1" ht="30" customHeight="1">
      <c r="A2828" s="5"/>
      <c r="B2828" s="5"/>
      <c r="C2828" s="18">
        <v>2825</v>
      </c>
      <c r="D2828" s="19" t="s">
        <v>57</v>
      </c>
      <c r="E2828" s="65" t="s">
        <v>2924</v>
      </c>
      <c r="F2828" s="65" t="s">
        <v>2908</v>
      </c>
      <c r="G2828" s="225"/>
      <c r="H2828" s="60" t="s">
        <v>2925</v>
      </c>
      <c r="I2828" s="61">
        <v>5.5</v>
      </c>
      <c r="J2828" s="11"/>
      <c r="K2828" s="61">
        <v>100</v>
      </c>
      <c r="L2828"/>
      <c r="M2828"/>
      <c r="N2828"/>
      <c r="O2828"/>
      <c r="P2828"/>
      <c r="Q2828"/>
      <c r="R2828"/>
      <c r="S2828"/>
      <c r="T2828"/>
      <c r="U2828"/>
      <c r="V2828"/>
      <c r="W2828"/>
      <c r="X2828"/>
      <c r="Y2828"/>
      <c r="Z2828"/>
      <c r="AA2828"/>
      <c r="AB2828"/>
      <c r="AC2828"/>
      <c r="AD2828"/>
    </row>
    <row r="2829" spans="1:30" s="10" customFormat="1" ht="45" customHeight="1">
      <c r="A2829" s="5"/>
      <c r="B2829" s="5"/>
      <c r="C2829" s="18">
        <v>2826</v>
      </c>
      <c r="D2829" s="19" t="s">
        <v>57</v>
      </c>
      <c r="E2829" s="65" t="s">
        <v>58</v>
      </c>
      <c r="F2829" s="65" t="s">
        <v>2908</v>
      </c>
      <c r="G2829" s="225"/>
      <c r="H2829" s="60" t="s">
        <v>2926</v>
      </c>
      <c r="I2829" s="61">
        <f>5.65-2.5</f>
        <v>3.1500000000000004</v>
      </c>
      <c r="J2829" s="11"/>
      <c r="K2829" s="61">
        <v>40</v>
      </c>
      <c r="L2829"/>
      <c r="M2829"/>
      <c r="N2829"/>
      <c r="O2829"/>
      <c r="P2829"/>
      <c r="Q2829"/>
      <c r="R2829"/>
      <c r="S2829"/>
      <c r="T2829"/>
      <c r="U2829"/>
      <c r="V2829"/>
      <c r="W2829"/>
      <c r="X2829"/>
      <c r="Y2829"/>
      <c r="Z2829"/>
      <c r="AA2829"/>
      <c r="AB2829"/>
      <c r="AC2829"/>
      <c r="AD2829"/>
    </row>
    <row r="2830" spans="1:30" s="10" customFormat="1" ht="45" customHeight="1">
      <c r="A2830" s="5"/>
      <c r="B2830" s="5"/>
      <c r="C2830" s="18">
        <v>2827</v>
      </c>
      <c r="D2830" s="19" t="s">
        <v>57</v>
      </c>
      <c r="E2830" s="65" t="s">
        <v>58</v>
      </c>
      <c r="F2830" s="65" t="s">
        <v>2908</v>
      </c>
      <c r="G2830" s="225"/>
      <c r="H2830" s="60" t="s">
        <v>2927</v>
      </c>
      <c r="I2830" s="61">
        <v>3.2</v>
      </c>
      <c r="J2830" s="11"/>
      <c r="K2830" s="61">
        <v>48</v>
      </c>
      <c r="L2830"/>
      <c r="M2830"/>
      <c r="N2830"/>
      <c r="O2830"/>
      <c r="P2830"/>
      <c r="Q2830"/>
      <c r="R2830"/>
      <c r="S2830"/>
      <c r="T2830"/>
      <c r="U2830"/>
      <c r="V2830"/>
      <c r="W2830"/>
      <c r="X2830"/>
      <c r="Y2830"/>
      <c r="Z2830"/>
      <c r="AA2830"/>
      <c r="AB2830"/>
      <c r="AC2830"/>
      <c r="AD2830"/>
    </row>
    <row r="2831" spans="1:30" s="10" customFormat="1" ht="18.75" customHeight="1">
      <c r="A2831" s="5"/>
      <c r="B2831" s="5"/>
      <c r="C2831" s="18">
        <v>2828</v>
      </c>
      <c r="D2831" s="19" t="s">
        <v>57</v>
      </c>
      <c r="E2831" s="65" t="s">
        <v>2924</v>
      </c>
      <c r="F2831" s="65" t="s">
        <v>2908</v>
      </c>
      <c r="G2831" s="225"/>
      <c r="H2831" s="60" t="s">
        <v>2928</v>
      </c>
      <c r="I2831" s="61">
        <v>1.7</v>
      </c>
      <c r="J2831" s="11"/>
      <c r="K2831" s="61">
        <v>18</v>
      </c>
      <c r="L2831"/>
      <c r="M2831"/>
      <c r="N2831"/>
      <c r="O2831"/>
      <c r="P2831"/>
      <c r="Q2831"/>
      <c r="R2831"/>
      <c r="S2831"/>
      <c r="T2831"/>
      <c r="U2831"/>
      <c r="V2831"/>
      <c r="W2831"/>
      <c r="X2831"/>
      <c r="Y2831"/>
      <c r="Z2831"/>
      <c r="AA2831"/>
      <c r="AB2831"/>
      <c r="AC2831"/>
      <c r="AD2831"/>
    </row>
    <row r="2832" spans="1:30" s="10" customFormat="1" ht="45" customHeight="1">
      <c r="A2832" s="5"/>
      <c r="B2832" s="5"/>
      <c r="C2832" s="18">
        <v>2829</v>
      </c>
      <c r="D2832" s="19" t="s">
        <v>57</v>
      </c>
      <c r="E2832" s="65" t="s">
        <v>2924</v>
      </c>
      <c r="F2832" s="65" t="s">
        <v>2908</v>
      </c>
      <c r="G2832" s="225"/>
      <c r="H2832" s="60" t="s">
        <v>2929</v>
      </c>
      <c r="I2832" s="61">
        <v>2</v>
      </c>
      <c r="J2832" s="11"/>
      <c r="K2832" s="61">
        <v>144</v>
      </c>
      <c r="L2832"/>
      <c r="M2832"/>
      <c r="N2832"/>
      <c r="O2832"/>
      <c r="P2832"/>
      <c r="Q2832"/>
      <c r="R2832"/>
      <c r="S2832"/>
      <c r="T2832"/>
      <c r="U2832"/>
      <c r="V2832"/>
      <c r="W2832"/>
      <c r="X2832"/>
      <c r="Y2832"/>
      <c r="Z2832"/>
      <c r="AA2832"/>
      <c r="AB2832"/>
      <c r="AC2832"/>
      <c r="AD2832"/>
    </row>
    <row r="2833" spans="1:30" s="10" customFormat="1" ht="45.75" customHeight="1">
      <c r="A2833" s="5"/>
      <c r="B2833" s="5"/>
      <c r="C2833" s="18">
        <v>2830</v>
      </c>
      <c r="D2833" s="19" t="s">
        <v>387</v>
      </c>
      <c r="E2833" s="65" t="s">
        <v>509</v>
      </c>
      <c r="F2833" s="65" t="s">
        <v>510</v>
      </c>
      <c r="G2833" s="225" t="s">
        <v>510</v>
      </c>
      <c r="H2833" s="60" t="s">
        <v>2930</v>
      </c>
      <c r="I2833" s="61">
        <v>4</v>
      </c>
      <c r="J2833" s="11"/>
      <c r="K2833" s="61">
        <v>80</v>
      </c>
      <c r="L2833"/>
      <c r="M2833"/>
      <c r="N2833"/>
      <c r="O2833"/>
      <c r="P2833"/>
      <c r="Q2833"/>
      <c r="R2833"/>
      <c r="S2833"/>
      <c r="T2833"/>
      <c r="U2833"/>
      <c r="V2833"/>
      <c r="W2833"/>
      <c r="X2833"/>
      <c r="Y2833"/>
      <c r="Z2833"/>
      <c r="AA2833"/>
      <c r="AB2833"/>
      <c r="AC2833"/>
      <c r="AD2833"/>
    </row>
    <row r="2834" spans="1:30" s="10" customFormat="1" ht="30" customHeight="1">
      <c r="A2834" s="5"/>
      <c r="B2834" s="5"/>
      <c r="C2834" s="18">
        <v>2831</v>
      </c>
      <c r="D2834" s="19" t="s">
        <v>387</v>
      </c>
      <c r="E2834" s="65" t="s">
        <v>2931</v>
      </c>
      <c r="F2834" s="65" t="s">
        <v>510</v>
      </c>
      <c r="G2834" s="225"/>
      <c r="H2834" s="60" t="s">
        <v>2932</v>
      </c>
      <c r="I2834" s="61">
        <v>1.4</v>
      </c>
      <c r="J2834" s="11"/>
      <c r="K2834" s="61">
        <v>68.37</v>
      </c>
      <c r="L2834"/>
      <c r="M2834"/>
      <c r="N2834"/>
      <c r="O2834"/>
      <c r="P2834"/>
      <c r="Q2834"/>
      <c r="R2834"/>
      <c r="S2834"/>
      <c r="T2834"/>
      <c r="U2834"/>
      <c r="V2834"/>
      <c r="W2834"/>
      <c r="X2834"/>
      <c r="Y2834"/>
      <c r="Z2834"/>
      <c r="AA2834"/>
      <c r="AB2834"/>
      <c r="AC2834"/>
      <c r="AD2834"/>
    </row>
    <row r="2835" spans="1:30" s="10" customFormat="1" ht="30" customHeight="1">
      <c r="A2835" s="5"/>
      <c r="B2835" s="5"/>
      <c r="C2835" s="18">
        <v>2832</v>
      </c>
      <c r="D2835" s="19" t="s">
        <v>387</v>
      </c>
      <c r="E2835" s="65" t="s">
        <v>2931</v>
      </c>
      <c r="F2835" s="65" t="s">
        <v>510</v>
      </c>
      <c r="G2835" s="225"/>
      <c r="H2835" s="60" t="s">
        <v>2933</v>
      </c>
      <c r="I2835" s="61">
        <v>2.0499999999999998</v>
      </c>
      <c r="J2835" s="11"/>
      <c r="K2835" s="61">
        <v>30.75</v>
      </c>
      <c r="L2835"/>
      <c r="M2835"/>
      <c r="N2835"/>
      <c r="O2835"/>
      <c r="P2835"/>
      <c r="Q2835"/>
      <c r="R2835"/>
      <c r="S2835"/>
      <c r="T2835"/>
      <c r="U2835"/>
      <c r="V2835"/>
      <c r="W2835"/>
      <c r="X2835"/>
      <c r="Y2835"/>
      <c r="Z2835"/>
      <c r="AA2835"/>
      <c r="AB2835"/>
      <c r="AC2835"/>
      <c r="AD2835"/>
    </row>
    <row r="2836" spans="1:30" s="10" customFormat="1" ht="30" customHeight="1">
      <c r="A2836" s="5"/>
      <c r="B2836" s="5"/>
      <c r="C2836" s="18">
        <v>2833</v>
      </c>
      <c r="D2836" s="19" t="s">
        <v>387</v>
      </c>
      <c r="E2836" s="65" t="s">
        <v>509</v>
      </c>
      <c r="F2836" s="65" t="s">
        <v>510</v>
      </c>
      <c r="G2836" s="225"/>
      <c r="H2836" s="60" t="s">
        <v>2934</v>
      </c>
      <c r="I2836" s="61">
        <v>0</v>
      </c>
      <c r="J2836" s="11">
        <v>1</v>
      </c>
      <c r="K2836" s="61">
        <v>13.72</v>
      </c>
      <c r="L2836"/>
      <c r="M2836"/>
      <c r="N2836"/>
      <c r="O2836"/>
      <c r="P2836"/>
      <c r="Q2836"/>
      <c r="R2836"/>
      <c r="S2836"/>
      <c r="T2836"/>
      <c r="U2836"/>
      <c r="V2836"/>
      <c r="W2836"/>
      <c r="X2836"/>
      <c r="Y2836"/>
      <c r="Z2836"/>
      <c r="AA2836"/>
      <c r="AB2836"/>
      <c r="AC2836"/>
      <c r="AD2836"/>
    </row>
    <row r="2837" spans="1:30" s="10" customFormat="1" ht="18.75" customHeight="1">
      <c r="A2837" s="5"/>
      <c r="B2837" s="5"/>
      <c r="C2837" s="18">
        <v>2834</v>
      </c>
      <c r="D2837" s="19" t="s">
        <v>387</v>
      </c>
      <c r="E2837" s="65" t="s">
        <v>2931</v>
      </c>
      <c r="F2837" s="65" t="s">
        <v>510</v>
      </c>
      <c r="G2837" s="225"/>
      <c r="H2837" s="60" t="s">
        <v>2935</v>
      </c>
      <c r="I2837" s="61">
        <v>3.2</v>
      </c>
      <c r="J2837" s="11"/>
      <c r="K2837" s="61">
        <v>45</v>
      </c>
      <c r="L2837"/>
      <c r="M2837"/>
      <c r="N2837"/>
      <c r="O2837"/>
      <c r="P2837"/>
      <c r="Q2837"/>
      <c r="R2837"/>
      <c r="S2837"/>
      <c r="T2837"/>
      <c r="U2837"/>
      <c r="V2837"/>
      <c r="W2837"/>
      <c r="X2837"/>
      <c r="Y2837"/>
      <c r="Z2837"/>
      <c r="AA2837"/>
      <c r="AB2837"/>
      <c r="AC2837"/>
      <c r="AD2837"/>
    </row>
    <row r="2838" spans="1:30" s="10" customFormat="1" ht="30" customHeight="1">
      <c r="A2838" s="5"/>
      <c r="B2838" s="5"/>
      <c r="C2838" s="18">
        <v>2835</v>
      </c>
      <c r="D2838" s="19" t="s">
        <v>387</v>
      </c>
      <c r="E2838" s="65" t="s">
        <v>2931</v>
      </c>
      <c r="F2838" s="65" t="s">
        <v>510</v>
      </c>
      <c r="G2838" s="225"/>
      <c r="H2838" s="60" t="s">
        <v>2936</v>
      </c>
      <c r="I2838" s="61">
        <v>1</v>
      </c>
      <c r="J2838" s="11"/>
      <c r="K2838" s="61">
        <v>29.96</v>
      </c>
      <c r="L2838"/>
      <c r="M2838"/>
      <c r="N2838"/>
      <c r="O2838"/>
      <c r="P2838"/>
      <c r="Q2838"/>
      <c r="R2838"/>
      <c r="S2838"/>
      <c r="T2838"/>
      <c r="U2838"/>
      <c r="V2838"/>
      <c r="W2838"/>
      <c r="X2838"/>
      <c r="Y2838"/>
      <c r="Z2838"/>
      <c r="AA2838"/>
      <c r="AB2838"/>
      <c r="AC2838"/>
      <c r="AD2838"/>
    </row>
    <row r="2839" spans="1:30" s="10" customFormat="1" ht="30" customHeight="1">
      <c r="A2839" s="5"/>
      <c r="B2839" s="5"/>
      <c r="C2839" s="18">
        <v>2836</v>
      </c>
      <c r="D2839" s="19" t="s">
        <v>387</v>
      </c>
      <c r="E2839" s="65" t="s">
        <v>2931</v>
      </c>
      <c r="F2839" s="65" t="s">
        <v>510</v>
      </c>
      <c r="G2839" s="225"/>
      <c r="H2839" s="60" t="s">
        <v>2937</v>
      </c>
      <c r="I2839" s="61">
        <v>3.01</v>
      </c>
      <c r="J2839" s="11">
        <v>1</v>
      </c>
      <c r="K2839" s="61">
        <v>27</v>
      </c>
      <c r="L2839"/>
      <c r="M2839"/>
      <c r="N2839"/>
      <c r="O2839"/>
      <c r="P2839"/>
      <c r="Q2839"/>
      <c r="R2839"/>
      <c r="S2839"/>
      <c r="T2839"/>
      <c r="U2839"/>
      <c r="V2839"/>
      <c r="W2839"/>
      <c r="X2839"/>
      <c r="Y2839"/>
      <c r="Z2839"/>
      <c r="AA2839"/>
      <c r="AB2839"/>
      <c r="AC2839"/>
      <c r="AD2839"/>
    </row>
    <row r="2840" spans="1:30" s="10" customFormat="1" ht="30" customHeight="1">
      <c r="A2840" s="5"/>
      <c r="B2840" s="5"/>
      <c r="C2840" s="18">
        <v>2837</v>
      </c>
      <c r="D2840" s="19" t="s">
        <v>387</v>
      </c>
      <c r="E2840" s="65" t="s">
        <v>2931</v>
      </c>
      <c r="F2840" s="65" t="s">
        <v>510</v>
      </c>
      <c r="G2840" s="225"/>
      <c r="H2840" s="60" t="s">
        <v>2938</v>
      </c>
      <c r="I2840" s="61">
        <v>3</v>
      </c>
      <c r="J2840" s="11"/>
      <c r="K2840" s="61">
        <v>45</v>
      </c>
      <c r="L2840"/>
      <c r="M2840"/>
      <c r="N2840"/>
      <c r="O2840"/>
      <c r="P2840"/>
      <c r="Q2840"/>
      <c r="R2840"/>
      <c r="S2840"/>
      <c r="T2840"/>
      <c r="U2840"/>
      <c r="V2840"/>
      <c r="W2840"/>
      <c r="X2840"/>
      <c r="Y2840"/>
      <c r="Z2840"/>
      <c r="AA2840"/>
      <c r="AB2840"/>
      <c r="AC2840"/>
      <c r="AD2840"/>
    </row>
    <row r="2841" spans="1:30" s="10" customFormat="1" ht="30" customHeight="1">
      <c r="A2841" s="5"/>
      <c r="B2841" s="5"/>
      <c r="C2841" s="18">
        <v>2838</v>
      </c>
      <c r="D2841" s="19" t="s">
        <v>387</v>
      </c>
      <c r="E2841" s="65" t="s">
        <v>2931</v>
      </c>
      <c r="F2841" s="65" t="s">
        <v>510</v>
      </c>
      <c r="G2841" s="225"/>
      <c r="H2841" s="60" t="s">
        <v>2939</v>
      </c>
      <c r="I2841" s="61">
        <v>3</v>
      </c>
      <c r="J2841" s="11"/>
      <c r="K2841" s="61">
        <v>45.6</v>
      </c>
      <c r="L2841"/>
      <c r="M2841"/>
      <c r="N2841"/>
      <c r="O2841"/>
      <c r="P2841"/>
      <c r="Q2841"/>
      <c r="R2841"/>
      <c r="S2841"/>
      <c r="T2841"/>
      <c r="U2841"/>
      <c r="V2841"/>
      <c r="W2841"/>
      <c r="X2841"/>
      <c r="Y2841"/>
      <c r="Z2841"/>
      <c r="AA2841"/>
      <c r="AB2841"/>
      <c r="AC2841"/>
      <c r="AD2841"/>
    </row>
    <row r="2842" spans="1:30" s="10" customFormat="1" ht="45" customHeight="1">
      <c r="A2842" s="5"/>
      <c r="B2842" s="5"/>
      <c r="C2842" s="18">
        <v>2839</v>
      </c>
      <c r="D2842" s="19" t="s">
        <v>387</v>
      </c>
      <c r="E2842" s="65" t="s">
        <v>509</v>
      </c>
      <c r="F2842" s="65" t="s">
        <v>510</v>
      </c>
      <c r="G2842" s="225"/>
      <c r="H2842" s="60" t="s">
        <v>2940</v>
      </c>
      <c r="I2842" s="61">
        <v>1.5</v>
      </c>
      <c r="J2842" s="11"/>
      <c r="K2842" s="61">
        <v>27</v>
      </c>
      <c r="L2842"/>
      <c r="M2842"/>
      <c r="N2842"/>
      <c r="O2842"/>
      <c r="P2842"/>
      <c r="Q2842"/>
      <c r="R2842"/>
      <c r="S2842"/>
      <c r="T2842"/>
      <c r="U2842"/>
      <c r="V2842"/>
      <c r="W2842"/>
      <c r="X2842"/>
      <c r="Y2842"/>
      <c r="Z2842"/>
      <c r="AA2842"/>
      <c r="AB2842"/>
      <c r="AC2842"/>
      <c r="AD2842"/>
    </row>
    <row r="2843" spans="1:30" s="10" customFormat="1" ht="45" customHeight="1">
      <c r="A2843" s="5"/>
      <c r="B2843" s="5"/>
      <c r="C2843" s="18">
        <v>2840</v>
      </c>
      <c r="D2843" s="19" t="s">
        <v>387</v>
      </c>
      <c r="E2843" s="65" t="s">
        <v>509</v>
      </c>
      <c r="F2843" s="65" t="s">
        <v>510</v>
      </c>
      <c r="G2843" s="225"/>
      <c r="H2843" s="60" t="s">
        <v>2941</v>
      </c>
      <c r="I2843" s="61">
        <v>5</v>
      </c>
      <c r="J2843" s="11"/>
      <c r="K2843" s="61">
        <v>90</v>
      </c>
      <c r="L2843"/>
      <c r="M2843"/>
      <c r="N2843"/>
      <c r="O2843"/>
      <c r="P2843"/>
      <c r="Q2843"/>
      <c r="R2843"/>
      <c r="S2843"/>
      <c r="T2843"/>
      <c r="U2843"/>
      <c r="V2843"/>
      <c r="W2843"/>
      <c r="X2843"/>
      <c r="Y2843"/>
      <c r="Z2843"/>
      <c r="AA2843"/>
      <c r="AB2843"/>
      <c r="AC2843"/>
      <c r="AD2843"/>
    </row>
    <row r="2844" spans="1:30" s="10" customFormat="1" ht="30" customHeight="1">
      <c r="A2844" s="5"/>
      <c r="B2844" s="5"/>
      <c r="C2844" s="18">
        <v>2841</v>
      </c>
      <c r="D2844" s="19" t="s">
        <v>387</v>
      </c>
      <c r="E2844" s="65" t="s">
        <v>509</v>
      </c>
      <c r="F2844" s="65" t="s">
        <v>510</v>
      </c>
      <c r="G2844" s="225"/>
      <c r="H2844" s="60" t="s">
        <v>2942</v>
      </c>
      <c r="I2844" s="61">
        <v>0</v>
      </c>
      <c r="J2844" s="11">
        <v>1</v>
      </c>
      <c r="K2844" s="61">
        <v>12</v>
      </c>
      <c r="L2844"/>
      <c r="M2844"/>
      <c r="N2844"/>
      <c r="O2844"/>
      <c r="P2844"/>
      <c r="Q2844"/>
      <c r="R2844"/>
      <c r="S2844"/>
      <c r="T2844"/>
      <c r="U2844"/>
      <c r="V2844"/>
      <c r="W2844"/>
      <c r="X2844"/>
      <c r="Y2844"/>
      <c r="Z2844"/>
      <c r="AA2844"/>
      <c r="AB2844"/>
      <c r="AC2844"/>
      <c r="AD2844"/>
    </row>
    <row r="2845" spans="1:30" s="10" customFormat="1" ht="30" customHeight="1">
      <c r="A2845" s="5"/>
      <c r="B2845" s="5"/>
      <c r="C2845" s="18">
        <v>2842</v>
      </c>
      <c r="D2845" s="19" t="s">
        <v>387</v>
      </c>
      <c r="E2845" s="65" t="s">
        <v>509</v>
      </c>
      <c r="F2845" s="65" t="s">
        <v>510</v>
      </c>
      <c r="G2845" s="225"/>
      <c r="H2845" s="60" t="s">
        <v>2943</v>
      </c>
      <c r="I2845" s="61">
        <v>0</v>
      </c>
      <c r="J2845" s="11">
        <v>1</v>
      </c>
      <c r="K2845" s="61">
        <v>18</v>
      </c>
      <c r="L2845"/>
      <c r="M2845"/>
      <c r="N2845"/>
      <c r="O2845"/>
      <c r="P2845"/>
      <c r="Q2845"/>
      <c r="R2845"/>
      <c r="S2845"/>
      <c r="T2845"/>
      <c r="U2845"/>
      <c r="V2845"/>
      <c r="W2845"/>
      <c r="X2845"/>
      <c r="Y2845"/>
      <c r="Z2845"/>
      <c r="AA2845"/>
      <c r="AB2845"/>
      <c r="AC2845"/>
      <c r="AD2845"/>
    </row>
    <row r="2846" spans="1:30" s="10" customFormat="1" ht="28.5" customHeight="1">
      <c r="A2846" s="5"/>
      <c r="B2846" s="5"/>
      <c r="C2846" s="18">
        <v>2843</v>
      </c>
      <c r="D2846" s="19" t="s">
        <v>51</v>
      </c>
      <c r="E2846" s="20" t="s">
        <v>52</v>
      </c>
      <c r="F2846" s="20" t="s">
        <v>52</v>
      </c>
      <c r="G2846" s="225" t="s">
        <v>2944</v>
      </c>
      <c r="H2846" s="60" t="s">
        <v>2945</v>
      </c>
      <c r="I2846" s="61">
        <v>0.82699999999999996</v>
      </c>
      <c r="J2846" s="61"/>
      <c r="K2846" s="61">
        <v>67.75</v>
      </c>
      <c r="L2846"/>
      <c r="M2846"/>
      <c r="N2846"/>
      <c r="O2846"/>
      <c r="P2846"/>
      <c r="Q2846"/>
      <c r="R2846"/>
      <c r="S2846"/>
      <c r="T2846"/>
      <c r="U2846"/>
      <c r="V2846"/>
      <c r="W2846"/>
      <c r="X2846"/>
      <c r="Y2846"/>
      <c r="Z2846"/>
      <c r="AA2846"/>
      <c r="AB2846"/>
      <c r="AC2846"/>
      <c r="AD2846"/>
    </row>
    <row r="2847" spans="1:30" s="10" customFormat="1" ht="30" customHeight="1">
      <c r="A2847" s="5"/>
      <c r="B2847" s="5"/>
      <c r="C2847" s="18">
        <v>2844</v>
      </c>
      <c r="D2847" s="19" t="s">
        <v>51</v>
      </c>
      <c r="E2847" s="20" t="s">
        <v>52</v>
      </c>
      <c r="F2847" s="20" t="s">
        <v>52</v>
      </c>
      <c r="G2847" s="225"/>
      <c r="H2847" s="60" t="s">
        <v>2946</v>
      </c>
      <c r="I2847" s="61">
        <v>0.38</v>
      </c>
      <c r="J2847" s="61"/>
      <c r="K2847" s="61">
        <v>22.23</v>
      </c>
      <c r="L2847"/>
      <c r="M2847"/>
      <c r="N2847"/>
      <c r="O2847"/>
      <c r="P2847"/>
      <c r="Q2847"/>
      <c r="R2847"/>
      <c r="S2847"/>
      <c r="T2847"/>
      <c r="U2847"/>
      <c r="V2847"/>
      <c r="W2847"/>
      <c r="X2847"/>
      <c r="Y2847"/>
      <c r="Z2847"/>
      <c r="AA2847"/>
      <c r="AB2847"/>
      <c r="AC2847"/>
      <c r="AD2847"/>
    </row>
    <row r="2848" spans="1:30" s="10" customFormat="1" ht="30" customHeight="1">
      <c r="A2848" s="5"/>
      <c r="B2848" s="5"/>
      <c r="C2848" s="18">
        <v>2845</v>
      </c>
      <c r="D2848" s="19" t="s">
        <v>51</v>
      </c>
      <c r="E2848" s="20" t="s">
        <v>52</v>
      </c>
      <c r="F2848" s="20" t="s">
        <v>52</v>
      </c>
      <c r="G2848" s="225"/>
      <c r="H2848" s="60" t="s">
        <v>2947</v>
      </c>
      <c r="I2848" s="61">
        <v>0.49</v>
      </c>
      <c r="J2848" s="61"/>
      <c r="K2848" s="61">
        <v>27.38</v>
      </c>
      <c r="L2848"/>
      <c r="M2848"/>
      <c r="N2848"/>
      <c r="O2848"/>
      <c r="P2848"/>
      <c r="Q2848"/>
      <c r="R2848"/>
      <c r="S2848"/>
      <c r="T2848"/>
      <c r="U2848"/>
      <c r="V2848"/>
      <c r="W2848"/>
      <c r="X2848"/>
      <c r="Y2848"/>
      <c r="Z2848"/>
      <c r="AA2848"/>
      <c r="AB2848"/>
      <c r="AC2848"/>
      <c r="AD2848"/>
    </row>
    <row r="2849" spans="1:30" s="10" customFormat="1" ht="30" customHeight="1">
      <c r="A2849" s="5"/>
      <c r="B2849" s="5"/>
      <c r="C2849" s="18">
        <v>2846</v>
      </c>
      <c r="D2849" s="19" t="s">
        <v>51</v>
      </c>
      <c r="E2849" s="20" t="s">
        <v>52</v>
      </c>
      <c r="F2849" s="20" t="s">
        <v>52</v>
      </c>
      <c r="G2849" s="225"/>
      <c r="H2849" s="60" t="s">
        <v>2948</v>
      </c>
      <c r="I2849" s="61">
        <v>0.42</v>
      </c>
      <c r="J2849" s="61"/>
      <c r="K2849" s="61">
        <v>24.38</v>
      </c>
      <c r="L2849"/>
      <c r="M2849"/>
      <c r="N2849"/>
      <c r="O2849"/>
      <c r="P2849"/>
      <c r="Q2849"/>
      <c r="R2849"/>
      <c r="S2849"/>
      <c r="T2849"/>
      <c r="U2849"/>
      <c r="V2849"/>
      <c r="W2849"/>
      <c r="X2849"/>
      <c r="Y2849"/>
      <c r="Z2849"/>
      <c r="AA2849"/>
      <c r="AB2849"/>
      <c r="AC2849"/>
      <c r="AD2849"/>
    </row>
    <row r="2850" spans="1:30" s="10" customFormat="1" ht="30" customHeight="1">
      <c r="A2850" s="5"/>
      <c r="B2850" s="5"/>
      <c r="C2850" s="18">
        <v>2847</v>
      </c>
      <c r="D2850" s="19" t="s">
        <v>51</v>
      </c>
      <c r="E2850" s="20" t="s">
        <v>52</v>
      </c>
      <c r="F2850" s="20" t="s">
        <v>52</v>
      </c>
      <c r="G2850" s="225"/>
      <c r="H2850" s="60" t="s">
        <v>2949</v>
      </c>
      <c r="I2850" s="61">
        <v>0.85</v>
      </c>
      <c r="J2850" s="61"/>
      <c r="K2850" s="61">
        <v>70.97</v>
      </c>
      <c r="L2850"/>
      <c r="M2850"/>
      <c r="N2850"/>
      <c r="O2850"/>
      <c r="P2850"/>
      <c r="Q2850"/>
      <c r="R2850"/>
      <c r="S2850"/>
      <c r="T2850"/>
      <c r="U2850"/>
      <c r="V2850"/>
      <c r="W2850"/>
      <c r="X2850"/>
      <c r="Y2850"/>
      <c r="Z2850"/>
      <c r="AA2850"/>
      <c r="AB2850"/>
      <c r="AC2850"/>
      <c r="AD2850"/>
    </row>
    <row r="2851" spans="1:30" s="10" customFormat="1" ht="18.75" customHeight="1">
      <c r="A2851" s="5"/>
      <c r="B2851" s="5"/>
      <c r="C2851" s="18">
        <v>2848</v>
      </c>
      <c r="D2851" s="19" t="s">
        <v>51</v>
      </c>
      <c r="E2851" s="20" t="s">
        <v>52</v>
      </c>
      <c r="F2851" s="20" t="s">
        <v>52</v>
      </c>
      <c r="G2851" s="225"/>
      <c r="H2851" s="60" t="s">
        <v>2950</v>
      </c>
      <c r="I2851" s="61">
        <v>4</v>
      </c>
      <c r="J2851" s="61"/>
      <c r="K2851" s="61">
        <v>77.11</v>
      </c>
      <c r="L2851"/>
      <c r="M2851"/>
      <c r="N2851"/>
      <c r="O2851"/>
      <c r="P2851"/>
      <c r="Q2851"/>
      <c r="R2851"/>
      <c r="S2851"/>
      <c r="T2851"/>
      <c r="U2851"/>
      <c r="V2851"/>
      <c r="W2851"/>
      <c r="X2851"/>
      <c r="Y2851"/>
      <c r="Z2851"/>
      <c r="AA2851"/>
      <c r="AB2851"/>
      <c r="AC2851"/>
      <c r="AD2851"/>
    </row>
    <row r="2852" spans="1:30" s="10" customFormat="1" ht="30" customHeight="1">
      <c r="A2852" s="5"/>
      <c r="B2852" s="5"/>
      <c r="C2852" s="18">
        <v>2849</v>
      </c>
      <c r="D2852" s="19" t="s">
        <v>51</v>
      </c>
      <c r="E2852" s="20" t="s">
        <v>52</v>
      </c>
      <c r="F2852" s="20" t="s">
        <v>52</v>
      </c>
      <c r="G2852" s="225"/>
      <c r="H2852" s="60" t="s">
        <v>2951</v>
      </c>
      <c r="I2852" s="61">
        <v>0.23</v>
      </c>
      <c r="J2852" s="61"/>
      <c r="K2852" s="61">
        <v>14.37</v>
      </c>
      <c r="L2852"/>
      <c r="M2852"/>
      <c r="N2852"/>
      <c r="O2852"/>
      <c r="P2852"/>
      <c r="Q2852"/>
      <c r="R2852"/>
      <c r="S2852"/>
      <c r="T2852"/>
      <c r="U2852"/>
      <c r="V2852"/>
      <c r="W2852"/>
      <c r="X2852"/>
      <c r="Y2852"/>
      <c r="Z2852"/>
      <c r="AA2852"/>
      <c r="AB2852"/>
      <c r="AC2852"/>
      <c r="AD2852"/>
    </row>
    <row r="2853" spans="1:30" s="10" customFormat="1" ht="30" customHeight="1">
      <c r="A2853" s="5"/>
      <c r="B2853" s="5"/>
      <c r="C2853" s="18">
        <v>2850</v>
      </c>
      <c r="D2853" s="19" t="s">
        <v>51</v>
      </c>
      <c r="E2853" s="20" t="s">
        <v>52</v>
      </c>
      <c r="F2853" s="20" t="s">
        <v>52</v>
      </c>
      <c r="G2853" s="225"/>
      <c r="H2853" s="60" t="s">
        <v>2952</v>
      </c>
      <c r="I2853" s="61">
        <v>2</v>
      </c>
      <c r="J2853" s="61"/>
      <c r="K2853" s="61">
        <v>148.56</v>
      </c>
      <c r="L2853"/>
      <c r="M2853"/>
      <c r="N2853"/>
      <c r="O2853"/>
      <c r="P2853"/>
      <c r="Q2853"/>
      <c r="R2853"/>
      <c r="S2853"/>
      <c r="T2853"/>
      <c r="U2853"/>
      <c r="V2853"/>
      <c r="W2853"/>
      <c r="X2853"/>
      <c r="Y2853"/>
      <c r="Z2853"/>
      <c r="AA2853"/>
      <c r="AB2853"/>
      <c r="AC2853"/>
      <c r="AD2853"/>
    </row>
    <row r="2854" spans="1:30" s="10" customFormat="1" ht="30" customHeight="1">
      <c r="A2854" s="5"/>
      <c r="B2854" s="5"/>
      <c r="C2854" s="18">
        <v>2851</v>
      </c>
      <c r="D2854" s="19" t="s">
        <v>51</v>
      </c>
      <c r="E2854" s="20" t="s">
        <v>52</v>
      </c>
      <c r="F2854" s="20" t="s">
        <v>52</v>
      </c>
      <c r="G2854" s="225"/>
      <c r="H2854" s="60" t="s">
        <v>2953</v>
      </c>
      <c r="I2854" s="61">
        <v>0.23</v>
      </c>
      <c r="J2854" s="61"/>
      <c r="K2854" s="61">
        <v>13.46</v>
      </c>
      <c r="L2854"/>
      <c r="M2854"/>
      <c r="N2854"/>
      <c r="O2854"/>
      <c r="P2854"/>
      <c r="Q2854"/>
      <c r="R2854"/>
      <c r="S2854"/>
      <c r="T2854"/>
      <c r="U2854"/>
      <c r="V2854"/>
      <c r="W2854"/>
      <c r="X2854"/>
      <c r="Y2854"/>
      <c r="Z2854"/>
      <c r="AA2854"/>
      <c r="AB2854"/>
      <c r="AC2854"/>
      <c r="AD2854"/>
    </row>
    <row r="2855" spans="1:30" s="10" customFormat="1" ht="18.75" customHeight="1">
      <c r="A2855" s="5"/>
      <c r="B2855" s="5"/>
      <c r="C2855" s="18">
        <v>2852</v>
      </c>
      <c r="D2855" s="19" t="s">
        <v>51</v>
      </c>
      <c r="E2855" s="20" t="s">
        <v>52</v>
      </c>
      <c r="F2855" s="20" t="s">
        <v>52</v>
      </c>
      <c r="G2855" s="225"/>
      <c r="H2855" s="60" t="s">
        <v>2954</v>
      </c>
      <c r="I2855" s="61">
        <v>0.13</v>
      </c>
      <c r="J2855" s="61"/>
      <c r="K2855" s="61">
        <v>6.08</v>
      </c>
      <c r="L2855"/>
      <c r="M2855"/>
      <c r="N2855"/>
      <c r="O2855"/>
      <c r="P2855"/>
      <c r="Q2855"/>
      <c r="R2855"/>
      <c r="S2855"/>
      <c r="T2855"/>
      <c r="U2855"/>
      <c r="V2855"/>
      <c r="W2855"/>
      <c r="X2855"/>
      <c r="Y2855"/>
      <c r="Z2855"/>
      <c r="AA2855"/>
      <c r="AB2855"/>
      <c r="AC2855"/>
      <c r="AD2855"/>
    </row>
    <row r="2856" spans="1:30" s="10" customFormat="1" ht="30" customHeight="1">
      <c r="A2856" s="5"/>
      <c r="B2856" s="5"/>
      <c r="C2856" s="18">
        <v>2853</v>
      </c>
      <c r="D2856" s="19" t="s">
        <v>51</v>
      </c>
      <c r="E2856" s="20" t="s">
        <v>52</v>
      </c>
      <c r="F2856" s="20" t="s">
        <v>52</v>
      </c>
      <c r="G2856" s="225"/>
      <c r="H2856" s="60" t="s">
        <v>2955</v>
      </c>
      <c r="I2856" s="61">
        <v>0.17</v>
      </c>
      <c r="J2856" s="61"/>
      <c r="K2856" s="61">
        <v>9.99</v>
      </c>
      <c r="L2856"/>
      <c r="M2856"/>
      <c r="N2856"/>
      <c r="O2856"/>
      <c r="P2856"/>
      <c r="Q2856"/>
      <c r="R2856"/>
      <c r="S2856"/>
      <c r="T2856"/>
      <c r="U2856"/>
      <c r="V2856"/>
      <c r="W2856"/>
      <c r="X2856"/>
      <c r="Y2856"/>
      <c r="Z2856"/>
      <c r="AA2856"/>
      <c r="AB2856"/>
      <c r="AC2856"/>
      <c r="AD2856"/>
    </row>
    <row r="2857" spans="1:30" s="10" customFormat="1" ht="30" customHeight="1">
      <c r="A2857" s="5"/>
      <c r="B2857" s="5"/>
      <c r="C2857" s="18">
        <v>2854</v>
      </c>
      <c r="D2857" s="19" t="s">
        <v>51</v>
      </c>
      <c r="E2857" s="20" t="s">
        <v>52</v>
      </c>
      <c r="F2857" s="20" t="s">
        <v>52</v>
      </c>
      <c r="G2857" s="225"/>
      <c r="H2857" s="60" t="s">
        <v>2956</v>
      </c>
      <c r="I2857" s="61">
        <v>0.28999999999999998</v>
      </c>
      <c r="J2857" s="61"/>
      <c r="K2857" s="61">
        <v>13.73</v>
      </c>
      <c r="L2857"/>
      <c r="M2857"/>
      <c r="N2857"/>
      <c r="O2857"/>
      <c r="P2857"/>
      <c r="Q2857"/>
      <c r="R2857"/>
      <c r="S2857"/>
      <c r="T2857"/>
      <c r="U2857"/>
      <c r="V2857"/>
      <c r="W2857"/>
      <c r="X2857"/>
      <c r="Y2857"/>
      <c r="Z2857"/>
      <c r="AA2857"/>
      <c r="AB2857"/>
      <c r="AC2857"/>
      <c r="AD2857"/>
    </row>
    <row r="2858" spans="1:30" s="10" customFormat="1" ht="18.75" customHeight="1">
      <c r="A2858" s="5"/>
      <c r="B2858" s="5"/>
      <c r="C2858" s="18">
        <v>2855</v>
      </c>
      <c r="D2858" s="19" t="s">
        <v>51</v>
      </c>
      <c r="E2858" s="20" t="s">
        <v>52</v>
      </c>
      <c r="F2858" s="20" t="s">
        <v>52</v>
      </c>
      <c r="G2858" s="225"/>
      <c r="H2858" s="60" t="s">
        <v>2957</v>
      </c>
      <c r="I2858" s="61">
        <v>0.15</v>
      </c>
      <c r="J2858" s="61"/>
      <c r="K2858" s="61">
        <v>7.19</v>
      </c>
      <c r="L2858"/>
      <c r="M2858"/>
      <c r="N2858"/>
      <c r="O2858"/>
      <c r="P2858"/>
      <c r="Q2858"/>
      <c r="R2858"/>
      <c r="S2858"/>
      <c r="T2858"/>
      <c r="U2858"/>
      <c r="V2858"/>
      <c r="W2858"/>
      <c r="X2858"/>
      <c r="Y2858"/>
      <c r="Z2858"/>
      <c r="AA2858"/>
      <c r="AB2858"/>
      <c r="AC2858"/>
      <c r="AD2858"/>
    </row>
    <row r="2859" spans="1:30" s="10" customFormat="1" ht="18.75" customHeight="1">
      <c r="A2859" s="5"/>
      <c r="B2859" s="5"/>
      <c r="C2859" s="18">
        <v>2856</v>
      </c>
      <c r="D2859" s="19" t="s">
        <v>51</v>
      </c>
      <c r="E2859" s="20" t="s">
        <v>52</v>
      </c>
      <c r="F2859" s="20" t="s">
        <v>52</v>
      </c>
      <c r="G2859" s="225"/>
      <c r="H2859" s="60" t="s">
        <v>2958</v>
      </c>
      <c r="I2859" s="61">
        <v>0.16</v>
      </c>
      <c r="J2859" s="61"/>
      <c r="K2859" s="61">
        <v>7.81</v>
      </c>
      <c r="L2859"/>
      <c r="M2859"/>
      <c r="N2859"/>
      <c r="O2859"/>
      <c r="P2859"/>
      <c r="Q2859"/>
      <c r="R2859"/>
      <c r="S2859"/>
      <c r="T2859"/>
      <c r="U2859"/>
      <c r="V2859"/>
      <c r="W2859"/>
      <c r="X2859"/>
      <c r="Y2859"/>
      <c r="Z2859"/>
      <c r="AA2859"/>
      <c r="AB2859"/>
      <c r="AC2859"/>
      <c r="AD2859"/>
    </row>
    <row r="2860" spans="1:30" s="10" customFormat="1" ht="30" customHeight="1">
      <c r="A2860" s="5"/>
      <c r="B2860" s="5"/>
      <c r="C2860" s="18">
        <v>2857</v>
      </c>
      <c r="D2860" s="19" t="s">
        <v>51</v>
      </c>
      <c r="E2860" s="20" t="s">
        <v>52</v>
      </c>
      <c r="F2860" s="20" t="s">
        <v>52</v>
      </c>
      <c r="G2860" s="225"/>
      <c r="H2860" s="60" t="s">
        <v>2959</v>
      </c>
      <c r="I2860" s="61">
        <v>1.85</v>
      </c>
      <c r="J2860" s="61"/>
      <c r="K2860" s="61">
        <v>40.090000000000003</v>
      </c>
      <c r="L2860"/>
      <c r="M2860"/>
      <c r="N2860"/>
      <c r="O2860"/>
      <c r="P2860"/>
      <c r="Q2860"/>
      <c r="R2860"/>
      <c r="S2860"/>
      <c r="T2860"/>
      <c r="U2860"/>
      <c r="V2860"/>
      <c r="W2860"/>
      <c r="X2860"/>
      <c r="Y2860"/>
      <c r="Z2860"/>
      <c r="AA2860"/>
      <c r="AB2860"/>
      <c r="AC2860"/>
      <c r="AD2860"/>
    </row>
    <row r="2861" spans="1:30" s="10" customFormat="1" ht="18.75" customHeight="1">
      <c r="A2861" s="5"/>
      <c r="B2861" s="5"/>
      <c r="C2861" s="18">
        <v>2858</v>
      </c>
      <c r="D2861" s="19" t="s">
        <v>51</v>
      </c>
      <c r="E2861" s="20" t="s">
        <v>52</v>
      </c>
      <c r="F2861" s="20" t="s">
        <v>52</v>
      </c>
      <c r="G2861" s="225"/>
      <c r="H2861" s="60" t="s">
        <v>2960</v>
      </c>
      <c r="I2861" s="61">
        <v>0.4</v>
      </c>
      <c r="J2861" s="61"/>
      <c r="K2861" s="61">
        <v>34.119999999999997</v>
      </c>
      <c r="L2861"/>
      <c r="M2861"/>
      <c r="N2861"/>
      <c r="O2861"/>
      <c r="P2861"/>
      <c r="Q2861"/>
      <c r="R2861"/>
      <c r="S2861"/>
      <c r="T2861"/>
      <c r="U2861"/>
      <c r="V2861"/>
      <c r="W2861"/>
      <c r="X2861"/>
      <c r="Y2861"/>
      <c r="Z2861"/>
      <c r="AA2861"/>
      <c r="AB2861"/>
      <c r="AC2861"/>
      <c r="AD2861"/>
    </row>
    <row r="2862" spans="1:30" s="10" customFormat="1" ht="30" customHeight="1">
      <c r="A2862" s="5"/>
      <c r="B2862" s="5"/>
      <c r="C2862" s="18">
        <v>2859</v>
      </c>
      <c r="D2862" s="19" t="s">
        <v>51</v>
      </c>
      <c r="E2862" s="20" t="s">
        <v>52</v>
      </c>
      <c r="F2862" s="20" t="s">
        <v>52</v>
      </c>
      <c r="G2862" s="225"/>
      <c r="H2862" s="60" t="s">
        <v>2961</v>
      </c>
      <c r="I2862" s="61">
        <v>0.35</v>
      </c>
      <c r="J2862" s="61"/>
      <c r="K2862" s="61">
        <v>29.71</v>
      </c>
      <c r="L2862"/>
      <c r="M2862"/>
      <c r="N2862"/>
      <c r="O2862"/>
      <c r="P2862"/>
      <c r="Q2862"/>
      <c r="R2862"/>
      <c r="S2862"/>
      <c r="T2862"/>
      <c r="U2862"/>
      <c r="V2862"/>
      <c r="W2862"/>
      <c r="X2862"/>
      <c r="Y2862"/>
      <c r="Z2862"/>
      <c r="AA2862"/>
      <c r="AB2862"/>
      <c r="AC2862"/>
      <c r="AD2862"/>
    </row>
    <row r="2863" spans="1:30" s="10" customFormat="1" ht="45" customHeight="1">
      <c r="A2863" s="5"/>
      <c r="B2863" s="5"/>
      <c r="C2863" s="18">
        <v>2860</v>
      </c>
      <c r="D2863" s="19" t="s">
        <v>51</v>
      </c>
      <c r="E2863" s="20" t="s">
        <v>52</v>
      </c>
      <c r="F2863" s="20" t="s">
        <v>52</v>
      </c>
      <c r="G2863" s="225"/>
      <c r="H2863" s="60" t="s">
        <v>2962</v>
      </c>
      <c r="I2863" s="61">
        <f>5-4.6</f>
        <v>0.40000000000000036</v>
      </c>
      <c r="J2863" s="61"/>
      <c r="K2863" s="61">
        <v>32.06</v>
      </c>
      <c r="L2863"/>
      <c r="M2863"/>
      <c r="N2863"/>
      <c r="O2863"/>
      <c r="P2863"/>
      <c r="Q2863"/>
      <c r="R2863"/>
      <c r="S2863"/>
      <c r="T2863"/>
      <c r="U2863"/>
      <c r="V2863"/>
      <c r="W2863"/>
      <c r="X2863"/>
      <c r="Y2863"/>
      <c r="Z2863"/>
      <c r="AA2863"/>
      <c r="AB2863"/>
      <c r="AC2863"/>
      <c r="AD2863"/>
    </row>
    <row r="2864" spans="1:30" s="10" customFormat="1" ht="45" customHeight="1">
      <c r="A2864" s="5"/>
      <c r="B2864" s="5"/>
      <c r="C2864" s="18">
        <v>2861</v>
      </c>
      <c r="D2864" s="19" t="s">
        <v>51</v>
      </c>
      <c r="E2864" s="20" t="s">
        <v>52</v>
      </c>
      <c r="F2864" s="20" t="s">
        <v>52</v>
      </c>
      <c r="G2864" s="225"/>
      <c r="H2864" s="60" t="s">
        <v>2963</v>
      </c>
      <c r="I2864" s="61">
        <v>0.38</v>
      </c>
      <c r="J2864" s="61"/>
      <c r="K2864" s="61">
        <v>48.25</v>
      </c>
      <c r="L2864"/>
      <c r="M2864"/>
      <c r="N2864"/>
      <c r="O2864"/>
      <c r="P2864"/>
      <c r="Q2864"/>
      <c r="R2864"/>
      <c r="S2864"/>
      <c r="T2864"/>
      <c r="U2864"/>
      <c r="V2864"/>
      <c r="W2864"/>
      <c r="X2864"/>
      <c r="Y2864"/>
      <c r="Z2864"/>
      <c r="AA2864"/>
      <c r="AB2864"/>
      <c r="AC2864"/>
      <c r="AD2864"/>
    </row>
    <row r="2865" spans="1:30" s="10" customFormat="1" ht="30" customHeight="1">
      <c r="A2865" s="5"/>
      <c r="B2865" s="5"/>
      <c r="C2865" s="18">
        <v>2862</v>
      </c>
      <c r="D2865" s="19" t="s">
        <v>51</v>
      </c>
      <c r="E2865" s="20" t="s">
        <v>52</v>
      </c>
      <c r="F2865" s="20" t="s">
        <v>52</v>
      </c>
      <c r="G2865" s="225"/>
      <c r="H2865" s="60" t="s">
        <v>2964</v>
      </c>
      <c r="I2865" s="61">
        <v>2.35</v>
      </c>
      <c r="J2865" s="61"/>
      <c r="K2865" s="61">
        <v>244.96</v>
      </c>
      <c r="L2865"/>
      <c r="M2865"/>
      <c r="N2865"/>
      <c r="O2865"/>
      <c r="P2865"/>
      <c r="Q2865"/>
      <c r="R2865"/>
      <c r="S2865"/>
      <c r="T2865"/>
      <c r="U2865"/>
      <c r="V2865"/>
      <c r="W2865"/>
      <c r="X2865"/>
      <c r="Y2865"/>
      <c r="Z2865"/>
      <c r="AA2865"/>
      <c r="AB2865"/>
      <c r="AC2865"/>
      <c r="AD2865"/>
    </row>
    <row r="2866" spans="1:30" s="10" customFormat="1" ht="30" customHeight="1">
      <c r="A2866" s="5"/>
      <c r="B2866" s="5"/>
      <c r="C2866" s="18">
        <v>2863</v>
      </c>
      <c r="D2866" s="19" t="s">
        <v>51</v>
      </c>
      <c r="E2866" s="20" t="s">
        <v>52</v>
      </c>
      <c r="F2866" s="20" t="s">
        <v>52</v>
      </c>
      <c r="G2866" s="225"/>
      <c r="H2866" s="60" t="s">
        <v>2965</v>
      </c>
      <c r="I2866" s="61">
        <v>2.7</v>
      </c>
      <c r="J2866" s="61"/>
      <c r="K2866" s="61">
        <v>222.87</v>
      </c>
      <c r="L2866"/>
      <c r="M2866"/>
      <c r="N2866"/>
      <c r="O2866"/>
      <c r="P2866"/>
      <c r="Q2866"/>
      <c r="R2866"/>
      <c r="S2866"/>
      <c r="T2866"/>
      <c r="U2866"/>
      <c r="V2866"/>
      <c r="W2866"/>
      <c r="X2866"/>
      <c r="Y2866"/>
      <c r="Z2866"/>
      <c r="AA2866"/>
      <c r="AB2866"/>
      <c r="AC2866"/>
      <c r="AD2866"/>
    </row>
    <row r="2867" spans="1:30" s="10" customFormat="1" ht="30" customHeight="1">
      <c r="A2867" s="5"/>
      <c r="B2867" s="5"/>
      <c r="C2867" s="18">
        <v>2864</v>
      </c>
      <c r="D2867" s="19" t="s">
        <v>51</v>
      </c>
      <c r="E2867" s="20" t="s">
        <v>52</v>
      </c>
      <c r="F2867" s="20" t="s">
        <v>52</v>
      </c>
      <c r="G2867" s="225"/>
      <c r="H2867" s="60" t="s">
        <v>2966</v>
      </c>
      <c r="I2867" s="61">
        <v>0.4</v>
      </c>
      <c r="J2867" s="61"/>
      <c r="K2867" s="61">
        <v>6.06</v>
      </c>
      <c r="L2867"/>
      <c r="M2867"/>
      <c r="N2867"/>
      <c r="O2867"/>
      <c r="P2867"/>
      <c r="Q2867"/>
      <c r="R2867"/>
      <c r="S2867"/>
      <c r="T2867"/>
      <c r="U2867"/>
      <c r="V2867"/>
      <c r="W2867"/>
      <c r="X2867"/>
      <c r="Y2867"/>
      <c r="Z2867"/>
      <c r="AA2867"/>
      <c r="AB2867"/>
      <c r="AC2867"/>
      <c r="AD2867"/>
    </row>
    <row r="2868" spans="1:30" s="10" customFormat="1" ht="18.75" customHeight="1">
      <c r="A2868" s="5"/>
      <c r="B2868" s="5"/>
      <c r="C2868" s="18">
        <v>2865</v>
      </c>
      <c r="D2868" s="19" t="s">
        <v>51</v>
      </c>
      <c r="E2868" s="20" t="s">
        <v>52</v>
      </c>
      <c r="F2868" s="20" t="s">
        <v>52</v>
      </c>
      <c r="G2868" s="225"/>
      <c r="H2868" s="60" t="s">
        <v>2967</v>
      </c>
      <c r="I2868" s="61">
        <v>0.9</v>
      </c>
      <c r="J2868" s="61"/>
      <c r="K2868" s="61">
        <v>23.2</v>
      </c>
      <c r="L2868"/>
      <c r="M2868"/>
      <c r="N2868"/>
      <c r="O2868"/>
      <c r="P2868"/>
      <c r="Q2868"/>
      <c r="R2868"/>
      <c r="S2868"/>
      <c r="T2868"/>
      <c r="U2868"/>
      <c r="V2868"/>
      <c r="W2868"/>
      <c r="X2868"/>
      <c r="Y2868"/>
      <c r="Z2868"/>
      <c r="AA2868"/>
      <c r="AB2868"/>
      <c r="AC2868"/>
      <c r="AD2868"/>
    </row>
    <row r="2869" spans="1:30" s="10" customFormat="1" ht="45" customHeight="1">
      <c r="A2869" s="5"/>
      <c r="B2869" s="5"/>
      <c r="C2869" s="18">
        <v>2866</v>
      </c>
      <c r="D2869" s="19" t="s">
        <v>51</v>
      </c>
      <c r="E2869" s="20" t="s">
        <v>52</v>
      </c>
      <c r="F2869" s="20" t="s">
        <v>52</v>
      </c>
      <c r="G2869" s="225"/>
      <c r="H2869" s="60" t="s">
        <v>2968</v>
      </c>
      <c r="I2869" s="107">
        <v>1.7999999999999999E-2</v>
      </c>
      <c r="J2869" s="66"/>
      <c r="K2869" s="66">
        <v>42.96</v>
      </c>
      <c r="L2869"/>
      <c r="M2869"/>
      <c r="N2869"/>
      <c r="O2869"/>
      <c r="P2869"/>
      <c r="Q2869"/>
      <c r="R2869"/>
      <c r="S2869"/>
      <c r="T2869"/>
      <c r="U2869"/>
      <c r="V2869"/>
      <c r="W2869"/>
      <c r="X2869"/>
      <c r="Y2869"/>
      <c r="Z2869"/>
      <c r="AA2869"/>
      <c r="AB2869"/>
      <c r="AC2869"/>
      <c r="AD2869"/>
    </row>
    <row r="2870" spans="1:30" s="10" customFormat="1" ht="30" customHeight="1">
      <c r="A2870" s="5"/>
      <c r="B2870" s="5"/>
      <c r="C2870" s="18">
        <v>2867</v>
      </c>
      <c r="D2870" s="19" t="s">
        <v>51</v>
      </c>
      <c r="E2870" s="20" t="s">
        <v>52</v>
      </c>
      <c r="F2870" s="20" t="s">
        <v>52</v>
      </c>
      <c r="G2870" s="225"/>
      <c r="H2870" s="60" t="s">
        <v>2969</v>
      </c>
      <c r="I2870" s="66">
        <v>0.78</v>
      </c>
      <c r="J2870" s="66"/>
      <c r="K2870" s="66">
        <v>9.85</v>
      </c>
      <c r="L2870"/>
      <c r="M2870"/>
      <c r="N2870"/>
      <c r="O2870"/>
      <c r="P2870"/>
      <c r="Q2870"/>
      <c r="R2870"/>
      <c r="S2870"/>
      <c r="T2870"/>
      <c r="U2870"/>
      <c r="V2870"/>
      <c r="W2870"/>
      <c r="X2870"/>
      <c r="Y2870"/>
      <c r="Z2870"/>
      <c r="AA2870"/>
      <c r="AB2870"/>
      <c r="AC2870"/>
      <c r="AD2870"/>
    </row>
    <row r="2871" spans="1:30" s="10" customFormat="1" ht="45" customHeight="1">
      <c r="A2871" s="5"/>
      <c r="B2871" s="5"/>
      <c r="C2871" s="18">
        <v>2868</v>
      </c>
      <c r="D2871" s="19" t="s">
        <v>51</v>
      </c>
      <c r="E2871" s="20" t="s">
        <v>52</v>
      </c>
      <c r="F2871" s="20" t="s">
        <v>52</v>
      </c>
      <c r="G2871" s="225"/>
      <c r="H2871" s="60" t="s">
        <v>2970</v>
      </c>
      <c r="I2871" s="107">
        <v>0.53</v>
      </c>
      <c r="J2871" s="66"/>
      <c r="K2871" s="66">
        <v>10.41</v>
      </c>
      <c r="L2871"/>
      <c r="M2871"/>
      <c r="N2871"/>
      <c r="O2871"/>
      <c r="P2871"/>
      <c r="Q2871"/>
      <c r="R2871"/>
      <c r="S2871"/>
      <c r="T2871"/>
      <c r="U2871"/>
      <c r="V2871"/>
      <c r="W2871"/>
      <c r="X2871"/>
      <c r="Y2871"/>
      <c r="Z2871"/>
      <c r="AA2871"/>
      <c r="AB2871"/>
      <c r="AC2871"/>
      <c r="AD2871"/>
    </row>
    <row r="2872" spans="1:30" s="10" customFormat="1" ht="30" customHeight="1">
      <c r="A2872" s="5"/>
      <c r="B2872" s="5"/>
      <c r="C2872" s="18">
        <v>2869</v>
      </c>
      <c r="D2872" s="19" t="s">
        <v>51</v>
      </c>
      <c r="E2872" s="20" t="s">
        <v>52</v>
      </c>
      <c r="F2872" s="20" t="s">
        <v>52</v>
      </c>
      <c r="G2872" s="225"/>
      <c r="H2872" s="60" t="s">
        <v>2971</v>
      </c>
      <c r="I2872" s="66">
        <v>0.28999999999999998</v>
      </c>
      <c r="J2872" s="66"/>
      <c r="K2872" s="66">
        <v>4.6399999999999997</v>
      </c>
      <c r="L2872"/>
      <c r="M2872"/>
      <c r="N2872"/>
      <c r="O2872"/>
      <c r="P2872"/>
      <c r="Q2872"/>
      <c r="R2872"/>
      <c r="S2872"/>
      <c r="T2872"/>
      <c r="U2872"/>
      <c r="V2872"/>
      <c r="W2872"/>
      <c r="X2872"/>
      <c r="Y2872"/>
      <c r="Z2872"/>
      <c r="AA2872"/>
      <c r="AB2872"/>
      <c r="AC2872"/>
      <c r="AD2872"/>
    </row>
    <row r="2873" spans="1:30" s="10" customFormat="1" ht="18.75" customHeight="1">
      <c r="A2873" s="5"/>
      <c r="B2873" s="5"/>
      <c r="C2873" s="18">
        <v>2870</v>
      </c>
      <c r="D2873" s="19" t="s">
        <v>51</v>
      </c>
      <c r="E2873" s="20" t="s">
        <v>52</v>
      </c>
      <c r="F2873" s="20" t="s">
        <v>52</v>
      </c>
      <c r="G2873" s="225"/>
      <c r="H2873" s="60" t="s">
        <v>2972</v>
      </c>
      <c r="I2873" s="66">
        <v>0.47</v>
      </c>
      <c r="J2873" s="66"/>
      <c r="K2873" s="66">
        <v>9.34</v>
      </c>
      <c r="L2873"/>
      <c r="M2873"/>
      <c r="N2873"/>
      <c r="O2873"/>
      <c r="P2873"/>
      <c r="Q2873"/>
      <c r="R2873"/>
      <c r="S2873"/>
      <c r="T2873"/>
      <c r="U2873"/>
      <c r="V2873"/>
      <c r="W2873"/>
      <c r="X2873"/>
      <c r="Y2873"/>
      <c r="Z2873"/>
      <c r="AA2873"/>
      <c r="AB2873"/>
      <c r="AC2873"/>
      <c r="AD2873"/>
    </row>
    <row r="2874" spans="1:30" s="10" customFormat="1" ht="45" customHeight="1">
      <c r="A2874" s="5"/>
      <c r="B2874" s="5"/>
      <c r="C2874" s="18">
        <v>2871</v>
      </c>
      <c r="D2874" s="19" t="s">
        <v>51</v>
      </c>
      <c r="E2874" s="20" t="s">
        <v>52</v>
      </c>
      <c r="F2874" s="20" t="s">
        <v>52</v>
      </c>
      <c r="G2874" s="225"/>
      <c r="H2874" s="60" t="s">
        <v>2973</v>
      </c>
      <c r="I2874" s="66">
        <v>0.83</v>
      </c>
      <c r="J2874" s="66"/>
      <c r="K2874" s="66">
        <v>67.75</v>
      </c>
      <c r="L2874"/>
      <c r="M2874"/>
      <c r="N2874"/>
      <c r="O2874"/>
      <c r="P2874"/>
      <c r="Q2874"/>
      <c r="R2874"/>
      <c r="S2874"/>
      <c r="T2874"/>
      <c r="U2874"/>
      <c r="V2874"/>
      <c r="W2874"/>
      <c r="X2874"/>
      <c r="Y2874"/>
      <c r="Z2874"/>
      <c r="AA2874"/>
      <c r="AB2874"/>
      <c r="AC2874"/>
      <c r="AD2874"/>
    </row>
    <row r="2875" spans="1:30" s="10" customFormat="1" ht="30" customHeight="1">
      <c r="A2875" s="5"/>
      <c r="B2875" s="5"/>
      <c r="C2875" s="18">
        <v>2872</v>
      </c>
      <c r="D2875" s="19" t="s">
        <v>51</v>
      </c>
      <c r="E2875" s="20" t="s">
        <v>52</v>
      </c>
      <c r="F2875" s="20" t="s">
        <v>52</v>
      </c>
      <c r="G2875" s="225"/>
      <c r="H2875" s="60" t="s">
        <v>2974</v>
      </c>
      <c r="I2875" s="66">
        <v>1.4</v>
      </c>
      <c r="J2875" s="66"/>
      <c r="K2875" s="66">
        <v>105.57</v>
      </c>
      <c r="L2875"/>
      <c r="M2875"/>
      <c r="N2875"/>
      <c r="O2875"/>
      <c r="P2875"/>
      <c r="Q2875"/>
      <c r="R2875"/>
      <c r="S2875"/>
      <c r="T2875"/>
      <c r="U2875"/>
      <c r="V2875"/>
      <c r="W2875"/>
      <c r="X2875"/>
      <c r="Y2875"/>
      <c r="Z2875"/>
      <c r="AA2875"/>
      <c r="AB2875"/>
      <c r="AC2875"/>
      <c r="AD2875"/>
    </row>
    <row r="2876" spans="1:30" s="10" customFormat="1" ht="45.75" customHeight="1">
      <c r="A2876" s="5"/>
      <c r="B2876" s="5"/>
      <c r="C2876" s="18">
        <v>2873</v>
      </c>
      <c r="D2876" s="19" t="s">
        <v>51</v>
      </c>
      <c r="E2876" s="184" t="s">
        <v>502</v>
      </c>
      <c r="F2876" s="184" t="s">
        <v>503</v>
      </c>
      <c r="G2876" s="227" t="s">
        <v>503</v>
      </c>
      <c r="H2876" s="60" t="s">
        <v>2975</v>
      </c>
      <c r="I2876" s="66">
        <v>0.4</v>
      </c>
      <c r="J2876" s="66"/>
      <c r="K2876" s="66">
        <v>26.37</v>
      </c>
      <c r="L2876"/>
      <c r="M2876"/>
      <c r="N2876"/>
      <c r="O2876"/>
      <c r="P2876"/>
      <c r="Q2876"/>
      <c r="R2876"/>
      <c r="S2876"/>
      <c r="T2876"/>
      <c r="U2876"/>
      <c r="V2876"/>
      <c r="W2876"/>
      <c r="X2876"/>
      <c r="Y2876"/>
      <c r="Z2876"/>
      <c r="AA2876"/>
      <c r="AB2876"/>
      <c r="AC2876"/>
      <c r="AD2876"/>
    </row>
    <row r="2877" spans="1:30" s="10" customFormat="1" ht="30" customHeight="1">
      <c r="A2877" s="5"/>
      <c r="B2877" s="5"/>
      <c r="C2877" s="18">
        <v>2874</v>
      </c>
      <c r="D2877" s="19" t="s">
        <v>51</v>
      </c>
      <c r="E2877" s="184" t="s">
        <v>502</v>
      </c>
      <c r="F2877" s="184" t="s">
        <v>503</v>
      </c>
      <c r="G2877" s="227"/>
      <c r="H2877" s="60" t="s">
        <v>2976</v>
      </c>
      <c r="I2877" s="66">
        <v>0.68500000000000005</v>
      </c>
      <c r="J2877" s="66"/>
      <c r="K2877" s="66">
        <v>48.11</v>
      </c>
      <c r="L2877"/>
      <c r="M2877"/>
      <c r="N2877"/>
      <c r="O2877"/>
      <c r="P2877"/>
      <c r="Q2877"/>
      <c r="R2877"/>
      <c r="S2877"/>
      <c r="T2877"/>
      <c r="U2877"/>
      <c r="V2877"/>
      <c r="W2877"/>
      <c r="X2877"/>
      <c r="Y2877"/>
      <c r="Z2877"/>
      <c r="AA2877"/>
      <c r="AB2877"/>
      <c r="AC2877"/>
      <c r="AD2877"/>
    </row>
    <row r="2878" spans="1:30" s="10" customFormat="1" ht="18.75" customHeight="1">
      <c r="A2878" s="5"/>
      <c r="B2878" s="5"/>
      <c r="C2878" s="18">
        <v>2875</v>
      </c>
      <c r="D2878" s="19" t="s">
        <v>51</v>
      </c>
      <c r="E2878" s="184" t="s">
        <v>502</v>
      </c>
      <c r="F2878" s="184" t="s">
        <v>503</v>
      </c>
      <c r="G2878" s="227"/>
      <c r="H2878" s="60" t="s">
        <v>2977</v>
      </c>
      <c r="I2878" s="66">
        <v>3.3</v>
      </c>
      <c r="J2878" s="66"/>
      <c r="K2878" s="66">
        <v>175</v>
      </c>
      <c r="L2878"/>
      <c r="M2878"/>
      <c r="N2878"/>
      <c r="O2878"/>
      <c r="P2878"/>
      <c r="Q2878"/>
      <c r="R2878"/>
      <c r="S2878"/>
      <c r="T2878"/>
      <c r="U2878"/>
      <c r="V2878"/>
      <c r="W2878"/>
      <c r="X2878"/>
      <c r="Y2878"/>
      <c r="Z2878"/>
      <c r="AA2878"/>
      <c r="AB2878"/>
      <c r="AC2878"/>
      <c r="AD2878"/>
    </row>
    <row r="2879" spans="1:30" s="10" customFormat="1" ht="30" customHeight="1">
      <c r="A2879" s="5"/>
      <c r="B2879" s="5"/>
      <c r="C2879" s="18">
        <v>2876</v>
      </c>
      <c r="D2879" s="19" t="s">
        <v>51</v>
      </c>
      <c r="E2879" s="184" t="s">
        <v>502</v>
      </c>
      <c r="F2879" s="184" t="s">
        <v>503</v>
      </c>
      <c r="G2879" s="227"/>
      <c r="H2879" s="60" t="s">
        <v>2978</v>
      </c>
      <c r="I2879" s="66">
        <v>7.4</v>
      </c>
      <c r="J2879" s="66"/>
      <c r="K2879" s="66">
        <v>400</v>
      </c>
      <c r="L2879"/>
      <c r="M2879"/>
      <c r="N2879"/>
      <c r="O2879"/>
      <c r="P2879"/>
      <c r="Q2879"/>
      <c r="R2879"/>
      <c r="S2879"/>
      <c r="T2879"/>
      <c r="U2879"/>
      <c r="V2879"/>
      <c r="W2879"/>
      <c r="X2879"/>
      <c r="Y2879"/>
      <c r="Z2879"/>
      <c r="AA2879"/>
      <c r="AB2879"/>
      <c r="AC2879"/>
      <c r="AD2879"/>
    </row>
    <row r="2880" spans="1:30" s="10" customFormat="1" ht="45.75" customHeight="1">
      <c r="A2880" s="5"/>
      <c r="B2880" s="5"/>
      <c r="C2880" s="18">
        <v>2877</v>
      </c>
      <c r="D2880" s="19" t="s">
        <v>393</v>
      </c>
      <c r="E2880" s="178" t="s">
        <v>9</v>
      </c>
      <c r="F2880" s="178" t="s">
        <v>9</v>
      </c>
      <c r="G2880" s="225" t="s">
        <v>9</v>
      </c>
      <c r="H2880" s="60" t="s">
        <v>2979</v>
      </c>
      <c r="I2880" s="179">
        <v>0.3</v>
      </c>
      <c r="J2880" s="179"/>
      <c r="K2880" s="179">
        <v>21</v>
      </c>
      <c r="L2880"/>
      <c r="M2880"/>
      <c r="N2880"/>
      <c r="O2880"/>
      <c r="P2880"/>
      <c r="Q2880"/>
      <c r="R2880"/>
      <c r="S2880"/>
      <c r="T2880"/>
      <c r="U2880"/>
      <c r="V2880"/>
      <c r="W2880"/>
      <c r="X2880"/>
      <c r="Y2880"/>
      <c r="Z2880"/>
      <c r="AA2880"/>
      <c r="AB2880"/>
      <c r="AC2880"/>
      <c r="AD2880"/>
    </row>
    <row r="2881" spans="1:30" s="10" customFormat="1" ht="30" customHeight="1">
      <c r="A2881" s="5"/>
      <c r="B2881" s="5"/>
      <c r="C2881" s="18">
        <v>2878</v>
      </c>
      <c r="D2881" s="19" t="s">
        <v>393</v>
      </c>
      <c r="E2881" s="178" t="s">
        <v>9</v>
      </c>
      <c r="F2881" s="178" t="s">
        <v>9</v>
      </c>
      <c r="G2881" s="225"/>
      <c r="H2881" s="60" t="s">
        <v>2980</v>
      </c>
      <c r="I2881" s="179">
        <v>8</v>
      </c>
      <c r="J2881" s="179"/>
      <c r="K2881" s="179">
        <v>24.92</v>
      </c>
      <c r="L2881"/>
      <c r="M2881"/>
      <c r="N2881"/>
      <c r="O2881"/>
      <c r="P2881"/>
      <c r="Q2881"/>
      <c r="R2881"/>
      <c r="S2881"/>
      <c r="T2881"/>
      <c r="U2881"/>
      <c r="V2881"/>
      <c r="W2881"/>
      <c r="X2881"/>
      <c r="Y2881"/>
      <c r="Z2881"/>
      <c r="AA2881"/>
      <c r="AB2881"/>
      <c r="AC2881"/>
      <c r="AD2881"/>
    </row>
    <row r="2882" spans="1:30" s="10" customFormat="1" ht="30" customHeight="1">
      <c r="A2882" s="5"/>
      <c r="B2882" s="5"/>
      <c r="C2882" s="18">
        <v>2879</v>
      </c>
      <c r="D2882" s="19" t="s">
        <v>393</v>
      </c>
      <c r="E2882" s="178" t="s">
        <v>9</v>
      </c>
      <c r="F2882" s="178" t="s">
        <v>9</v>
      </c>
      <c r="G2882" s="225"/>
      <c r="H2882" s="60" t="s">
        <v>2981</v>
      </c>
      <c r="I2882" s="179">
        <v>0.7</v>
      </c>
      <c r="J2882" s="179"/>
      <c r="K2882" s="179">
        <v>9.5</v>
      </c>
      <c r="L2882"/>
      <c r="M2882"/>
      <c r="N2882"/>
      <c r="O2882"/>
      <c r="P2882"/>
      <c r="Q2882"/>
      <c r="R2882"/>
      <c r="S2882"/>
      <c r="T2882"/>
      <c r="U2882"/>
      <c r="V2882"/>
      <c r="W2882"/>
      <c r="X2882"/>
      <c r="Y2882"/>
      <c r="Z2882"/>
      <c r="AA2882"/>
      <c r="AB2882"/>
      <c r="AC2882"/>
      <c r="AD2882"/>
    </row>
    <row r="2883" spans="1:30" s="10" customFormat="1" ht="30" customHeight="1">
      <c r="A2883" s="5"/>
      <c r="B2883" s="5"/>
      <c r="C2883" s="18">
        <v>2880</v>
      </c>
      <c r="D2883" s="19" t="s">
        <v>393</v>
      </c>
      <c r="E2883" s="178" t="s">
        <v>9</v>
      </c>
      <c r="F2883" s="178" t="s">
        <v>9</v>
      </c>
      <c r="G2883" s="225"/>
      <c r="H2883" s="60" t="s">
        <v>2982</v>
      </c>
      <c r="I2883" s="179">
        <v>2.5099999999999998</v>
      </c>
      <c r="J2883" s="179"/>
      <c r="K2883" s="179">
        <v>50</v>
      </c>
      <c r="L2883"/>
      <c r="M2883"/>
      <c r="N2883"/>
      <c r="O2883"/>
      <c r="P2883"/>
      <c r="Q2883"/>
      <c r="R2883"/>
      <c r="S2883"/>
      <c r="T2883"/>
      <c r="U2883"/>
      <c r="V2883"/>
      <c r="W2883"/>
      <c r="X2883"/>
      <c r="Y2883"/>
      <c r="Z2883"/>
      <c r="AA2883"/>
      <c r="AB2883"/>
      <c r="AC2883"/>
      <c r="AD2883"/>
    </row>
    <row r="2884" spans="1:30" s="10" customFormat="1" ht="45" customHeight="1">
      <c r="A2884" s="5"/>
      <c r="B2884" s="5"/>
      <c r="C2884" s="18">
        <v>2881</v>
      </c>
      <c r="D2884" s="19" t="s">
        <v>393</v>
      </c>
      <c r="E2884" s="178" t="s">
        <v>9</v>
      </c>
      <c r="F2884" s="178" t="s">
        <v>9</v>
      </c>
      <c r="G2884" s="225"/>
      <c r="H2884" s="60" t="s">
        <v>2983</v>
      </c>
      <c r="I2884" s="179">
        <v>1.5</v>
      </c>
      <c r="J2884" s="179"/>
      <c r="K2884" s="179">
        <v>22.286000000000001</v>
      </c>
      <c r="L2884"/>
      <c r="M2884"/>
      <c r="N2884"/>
      <c r="O2884"/>
      <c r="P2884"/>
      <c r="Q2884"/>
      <c r="R2884"/>
      <c r="S2884"/>
      <c r="T2884"/>
      <c r="U2884"/>
      <c r="V2884"/>
      <c r="W2884"/>
      <c r="X2884"/>
      <c r="Y2884"/>
      <c r="Z2884"/>
      <c r="AA2884"/>
      <c r="AB2884"/>
      <c r="AC2884"/>
      <c r="AD2884"/>
    </row>
    <row r="2885" spans="1:30" s="10" customFormat="1" ht="30" customHeight="1">
      <c r="A2885" s="5"/>
      <c r="B2885" s="5"/>
      <c r="C2885" s="18">
        <v>2882</v>
      </c>
      <c r="D2885" s="19" t="s">
        <v>393</v>
      </c>
      <c r="E2885" s="178" t="s">
        <v>9</v>
      </c>
      <c r="F2885" s="178" t="s">
        <v>9</v>
      </c>
      <c r="G2885" s="225"/>
      <c r="H2885" s="60" t="s">
        <v>2984</v>
      </c>
      <c r="I2885" s="179">
        <v>2.4500000000000002</v>
      </c>
      <c r="J2885" s="179"/>
      <c r="K2885" s="179">
        <v>45</v>
      </c>
      <c r="L2885"/>
      <c r="M2885"/>
      <c r="N2885"/>
      <c r="O2885"/>
      <c r="P2885"/>
      <c r="Q2885"/>
      <c r="R2885"/>
      <c r="S2885"/>
      <c r="T2885"/>
      <c r="U2885"/>
      <c r="V2885"/>
      <c r="W2885"/>
      <c r="X2885"/>
      <c r="Y2885"/>
      <c r="Z2885"/>
      <c r="AA2885"/>
      <c r="AB2885"/>
      <c r="AC2885"/>
      <c r="AD2885"/>
    </row>
    <row r="2886" spans="1:30" s="10" customFormat="1" ht="45" customHeight="1">
      <c r="A2886" s="5"/>
      <c r="B2886" s="5"/>
      <c r="C2886" s="18">
        <v>2883</v>
      </c>
      <c r="D2886" s="19" t="s">
        <v>393</v>
      </c>
      <c r="E2886" s="178" t="s">
        <v>9</v>
      </c>
      <c r="F2886" s="178" t="s">
        <v>9</v>
      </c>
      <c r="G2886" s="225"/>
      <c r="H2886" s="60" t="s">
        <v>2985</v>
      </c>
      <c r="I2886" s="179">
        <v>1</v>
      </c>
      <c r="J2886" s="179"/>
      <c r="K2886" s="179">
        <v>18</v>
      </c>
      <c r="L2886"/>
      <c r="M2886"/>
      <c r="N2886"/>
      <c r="O2886"/>
      <c r="P2886"/>
      <c r="Q2886"/>
      <c r="R2886"/>
      <c r="S2886"/>
      <c r="T2886"/>
      <c r="U2886"/>
      <c r="V2886"/>
      <c r="W2886"/>
      <c r="X2886"/>
      <c r="Y2886"/>
      <c r="Z2886"/>
      <c r="AA2886"/>
      <c r="AB2886"/>
      <c r="AC2886"/>
      <c r="AD2886"/>
    </row>
    <row r="2887" spans="1:30" s="10" customFormat="1" ht="30" customHeight="1">
      <c r="A2887" s="5"/>
      <c r="B2887" s="5"/>
      <c r="C2887" s="18">
        <v>2884</v>
      </c>
      <c r="D2887" s="19" t="s">
        <v>393</v>
      </c>
      <c r="E2887" s="178" t="s">
        <v>9</v>
      </c>
      <c r="F2887" s="178" t="s">
        <v>9</v>
      </c>
      <c r="G2887" s="225"/>
      <c r="H2887" s="60" t="s">
        <v>2986</v>
      </c>
      <c r="I2887" s="179">
        <v>1.06</v>
      </c>
      <c r="J2887" s="179"/>
      <c r="K2887" s="179">
        <v>18</v>
      </c>
      <c r="L2887"/>
      <c r="M2887"/>
      <c r="N2887"/>
      <c r="O2887"/>
      <c r="P2887"/>
      <c r="Q2887"/>
      <c r="R2887"/>
      <c r="S2887"/>
      <c r="T2887"/>
      <c r="U2887"/>
      <c r="V2887"/>
      <c r="W2887"/>
      <c r="X2887"/>
      <c r="Y2887"/>
      <c r="Z2887"/>
      <c r="AA2887"/>
      <c r="AB2887"/>
      <c r="AC2887"/>
      <c r="AD2887"/>
    </row>
    <row r="2888" spans="1:30" s="10" customFormat="1" ht="30" customHeight="1">
      <c r="A2888" s="5"/>
      <c r="B2888" s="5"/>
      <c r="C2888" s="18">
        <v>2885</v>
      </c>
      <c r="D2888" s="19" t="s">
        <v>393</v>
      </c>
      <c r="E2888" s="178" t="s">
        <v>9</v>
      </c>
      <c r="F2888" s="178" t="s">
        <v>9</v>
      </c>
      <c r="G2888" s="225"/>
      <c r="H2888" s="60" t="s">
        <v>2987</v>
      </c>
      <c r="I2888" s="179">
        <v>1</v>
      </c>
      <c r="J2888" s="179"/>
      <c r="K2888" s="179">
        <v>19</v>
      </c>
      <c r="L2888"/>
      <c r="M2888"/>
      <c r="N2888"/>
      <c r="O2888"/>
      <c r="P2888"/>
      <c r="Q2888"/>
      <c r="R2888"/>
      <c r="S2888"/>
      <c r="T2888"/>
      <c r="U2888"/>
      <c r="V2888"/>
      <c r="W2888"/>
      <c r="X2888"/>
      <c r="Y2888"/>
      <c r="Z2888"/>
      <c r="AA2888"/>
      <c r="AB2888"/>
      <c r="AC2888"/>
      <c r="AD2888"/>
    </row>
    <row r="2889" spans="1:30" s="10" customFormat="1" ht="30" customHeight="1">
      <c r="A2889" s="5"/>
      <c r="B2889" s="5"/>
      <c r="C2889" s="18">
        <v>2886</v>
      </c>
      <c r="D2889" s="19" t="s">
        <v>393</v>
      </c>
      <c r="E2889" s="178" t="s">
        <v>9</v>
      </c>
      <c r="F2889" s="178" t="s">
        <v>9</v>
      </c>
      <c r="G2889" s="225"/>
      <c r="H2889" s="60" t="s">
        <v>2988</v>
      </c>
      <c r="I2889" s="179">
        <v>1</v>
      </c>
      <c r="J2889" s="179"/>
      <c r="K2889" s="179">
        <v>15</v>
      </c>
      <c r="L2889"/>
      <c r="M2889"/>
      <c r="N2889"/>
      <c r="O2889"/>
      <c r="P2889"/>
      <c r="Q2889"/>
      <c r="R2889"/>
      <c r="S2889"/>
      <c r="T2889"/>
      <c r="U2889"/>
      <c r="V2889"/>
      <c r="W2889"/>
      <c r="X2889"/>
      <c r="Y2889"/>
      <c r="Z2889"/>
      <c r="AA2889"/>
      <c r="AB2889"/>
      <c r="AC2889"/>
      <c r="AD2889"/>
    </row>
    <row r="2890" spans="1:30" s="10" customFormat="1" ht="30" customHeight="1">
      <c r="A2890" s="5"/>
      <c r="B2890" s="5"/>
      <c r="C2890" s="18">
        <v>2887</v>
      </c>
      <c r="D2890" s="19" t="s">
        <v>393</v>
      </c>
      <c r="E2890" s="178" t="s">
        <v>9</v>
      </c>
      <c r="F2890" s="178" t="s">
        <v>9</v>
      </c>
      <c r="G2890" s="225"/>
      <c r="H2890" s="60" t="s">
        <v>2989</v>
      </c>
      <c r="I2890" s="179">
        <v>0.28000000000000003</v>
      </c>
      <c r="J2890" s="179"/>
      <c r="K2890" s="179">
        <v>12</v>
      </c>
      <c r="L2890"/>
      <c r="M2890"/>
      <c r="N2890"/>
      <c r="O2890"/>
      <c r="P2890"/>
      <c r="Q2890"/>
      <c r="R2890"/>
      <c r="S2890"/>
      <c r="T2890"/>
      <c r="U2890"/>
      <c r="V2890"/>
      <c r="W2890"/>
      <c r="X2890"/>
      <c r="Y2890"/>
      <c r="Z2890"/>
      <c r="AA2890"/>
      <c r="AB2890"/>
      <c r="AC2890"/>
      <c r="AD2890"/>
    </row>
    <row r="2891" spans="1:30" s="10" customFormat="1" ht="30" customHeight="1">
      <c r="A2891" s="5"/>
      <c r="B2891" s="5"/>
      <c r="C2891" s="18">
        <v>2888</v>
      </c>
      <c r="D2891" s="19" t="s">
        <v>393</v>
      </c>
      <c r="E2891" s="178" t="s">
        <v>9</v>
      </c>
      <c r="F2891" s="178" t="s">
        <v>9</v>
      </c>
      <c r="G2891" s="225"/>
      <c r="H2891" s="60" t="s">
        <v>2990</v>
      </c>
      <c r="I2891" s="179">
        <v>0.5</v>
      </c>
      <c r="J2891" s="179"/>
      <c r="K2891" s="179">
        <v>10</v>
      </c>
      <c r="L2891"/>
      <c r="M2891"/>
      <c r="N2891"/>
      <c r="O2891"/>
      <c r="P2891"/>
      <c r="Q2891"/>
      <c r="R2891"/>
      <c r="S2891"/>
      <c r="T2891"/>
      <c r="U2891"/>
      <c r="V2891"/>
      <c r="W2891"/>
      <c r="X2891"/>
      <c r="Y2891"/>
      <c r="Z2891"/>
      <c r="AA2891"/>
      <c r="AB2891"/>
      <c r="AC2891"/>
      <c r="AD2891"/>
    </row>
    <row r="2892" spans="1:30" s="10" customFormat="1" ht="30" customHeight="1">
      <c r="A2892" s="5"/>
      <c r="B2892" s="5"/>
      <c r="C2892" s="18">
        <v>2889</v>
      </c>
      <c r="D2892" s="19" t="s">
        <v>393</v>
      </c>
      <c r="E2892" s="178" t="s">
        <v>9</v>
      </c>
      <c r="F2892" s="178" t="s">
        <v>9</v>
      </c>
      <c r="G2892" s="225"/>
      <c r="H2892" s="60" t="s">
        <v>2991</v>
      </c>
      <c r="I2892" s="179">
        <v>2.8</v>
      </c>
      <c r="J2892" s="179"/>
      <c r="K2892" s="179">
        <v>50</v>
      </c>
      <c r="L2892"/>
      <c r="M2892"/>
      <c r="N2892"/>
      <c r="O2892"/>
      <c r="P2892"/>
      <c r="Q2892"/>
      <c r="R2892"/>
      <c r="S2892"/>
      <c r="T2892"/>
      <c r="U2892"/>
      <c r="V2892"/>
      <c r="W2892"/>
      <c r="X2892"/>
      <c r="Y2892"/>
      <c r="Z2892"/>
      <c r="AA2892"/>
      <c r="AB2892"/>
      <c r="AC2892"/>
      <c r="AD2892"/>
    </row>
    <row r="2893" spans="1:30" s="10" customFormat="1" ht="30" customHeight="1">
      <c r="A2893" s="5"/>
      <c r="B2893" s="5"/>
      <c r="C2893" s="18">
        <v>2890</v>
      </c>
      <c r="D2893" s="19" t="s">
        <v>393</v>
      </c>
      <c r="E2893" s="178" t="s">
        <v>9</v>
      </c>
      <c r="F2893" s="178" t="s">
        <v>9</v>
      </c>
      <c r="G2893" s="225"/>
      <c r="H2893" s="60" t="s">
        <v>2992</v>
      </c>
      <c r="I2893" s="179">
        <v>0.37</v>
      </c>
      <c r="J2893" s="179"/>
      <c r="K2893" s="179">
        <v>6.3</v>
      </c>
      <c r="L2893"/>
      <c r="M2893"/>
      <c r="N2893"/>
      <c r="O2893"/>
      <c r="P2893"/>
      <c r="Q2893"/>
      <c r="R2893"/>
      <c r="S2893"/>
      <c r="T2893"/>
      <c r="U2893"/>
      <c r="V2893"/>
      <c r="W2893"/>
      <c r="X2893"/>
      <c r="Y2893"/>
      <c r="Z2893"/>
      <c r="AA2893"/>
      <c r="AB2893"/>
      <c r="AC2893"/>
      <c r="AD2893"/>
    </row>
    <row r="2894" spans="1:30" s="10" customFormat="1" ht="30" customHeight="1">
      <c r="A2894" s="5"/>
      <c r="B2894" s="5"/>
      <c r="C2894" s="18">
        <v>2891</v>
      </c>
      <c r="D2894" s="19" t="s">
        <v>393</v>
      </c>
      <c r="E2894" s="178" t="s">
        <v>10</v>
      </c>
      <c r="F2894" s="178" t="s">
        <v>10</v>
      </c>
      <c r="G2894" s="227" t="s">
        <v>10</v>
      </c>
      <c r="H2894" s="60" t="s">
        <v>2993</v>
      </c>
      <c r="I2894" s="179">
        <v>0.18</v>
      </c>
      <c r="J2894" s="179"/>
      <c r="K2894" s="179">
        <v>22.59</v>
      </c>
      <c r="L2894"/>
      <c r="M2894"/>
      <c r="N2894"/>
      <c r="O2894"/>
      <c r="P2894"/>
      <c r="Q2894"/>
      <c r="R2894"/>
      <c r="S2894"/>
      <c r="T2894"/>
      <c r="U2894"/>
      <c r="V2894"/>
      <c r="W2894"/>
      <c r="X2894"/>
      <c r="Y2894"/>
      <c r="Z2894"/>
      <c r="AA2894"/>
      <c r="AB2894"/>
      <c r="AC2894"/>
      <c r="AD2894"/>
    </row>
    <row r="2895" spans="1:30" s="10" customFormat="1" ht="30" customHeight="1">
      <c r="A2895" s="5"/>
      <c r="B2895" s="5"/>
      <c r="C2895" s="18">
        <v>2892</v>
      </c>
      <c r="D2895" s="19" t="s">
        <v>393</v>
      </c>
      <c r="E2895" s="178" t="s">
        <v>10</v>
      </c>
      <c r="F2895" s="178" t="s">
        <v>10</v>
      </c>
      <c r="G2895" s="227"/>
      <c r="H2895" s="60" t="s">
        <v>2994</v>
      </c>
      <c r="I2895" s="179">
        <v>0.34</v>
      </c>
      <c r="J2895" s="179"/>
      <c r="K2895" s="179">
        <v>40.14</v>
      </c>
      <c r="L2895"/>
      <c r="M2895"/>
      <c r="N2895"/>
      <c r="O2895"/>
      <c r="P2895"/>
      <c r="Q2895"/>
      <c r="R2895"/>
      <c r="S2895"/>
      <c r="T2895"/>
      <c r="U2895"/>
      <c r="V2895"/>
      <c r="W2895"/>
      <c r="X2895"/>
      <c r="Y2895"/>
      <c r="Z2895"/>
      <c r="AA2895"/>
      <c r="AB2895"/>
      <c r="AC2895"/>
      <c r="AD2895"/>
    </row>
    <row r="2896" spans="1:30" s="10" customFormat="1" ht="30" customHeight="1">
      <c r="A2896" s="5"/>
      <c r="B2896" s="5"/>
      <c r="C2896" s="18">
        <v>2893</v>
      </c>
      <c r="D2896" s="19" t="s">
        <v>393</v>
      </c>
      <c r="E2896" s="178" t="s">
        <v>10</v>
      </c>
      <c r="F2896" s="178" t="s">
        <v>10</v>
      </c>
      <c r="G2896" s="227"/>
      <c r="H2896" s="60" t="s">
        <v>2995</v>
      </c>
      <c r="I2896" s="179">
        <v>0.13500000000000001</v>
      </c>
      <c r="J2896" s="179"/>
      <c r="K2896" s="179">
        <v>24.07</v>
      </c>
      <c r="L2896"/>
      <c r="M2896"/>
      <c r="N2896"/>
      <c r="O2896"/>
      <c r="P2896"/>
      <c r="Q2896"/>
      <c r="R2896"/>
      <c r="S2896"/>
      <c r="T2896"/>
      <c r="U2896"/>
      <c r="V2896"/>
      <c r="W2896"/>
      <c r="X2896"/>
      <c r="Y2896"/>
      <c r="Z2896"/>
      <c r="AA2896"/>
      <c r="AB2896"/>
      <c r="AC2896"/>
      <c r="AD2896"/>
    </row>
    <row r="2897" spans="1:30" s="10" customFormat="1" ht="18.75" customHeight="1">
      <c r="A2897" s="5"/>
      <c r="B2897" s="5"/>
      <c r="C2897" s="18">
        <v>2894</v>
      </c>
      <c r="D2897" s="19" t="s">
        <v>393</v>
      </c>
      <c r="E2897" s="178" t="s">
        <v>10</v>
      </c>
      <c r="F2897" s="178" t="s">
        <v>10</v>
      </c>
      <c r="G2897" s="227"/>
      <c r="H2897" s="60" t="s">
        <v>2996</v>
      </c>
      <c r="I2897" s="179">
        <v>0.5</v>
      </c>
      <c r="J2897" s="179"/>
      <c r="K2897" s="179">
        <v>8.85</v>
      </c>
      <c r="L2897"/>
      <c r="M2897"/>
      <c r="N2897"/>
      <c r="O2897"/>
      <c r="P2897"/>
      <c r="Q2897"/>
      <c r="R2897"/>
      <c r="S2897"/>
      <c r="T2897"/>
      <c r="U2897"/>
      <c r="V2897"/>
      <c r="W2897"/>
      <c r="X2897"/>
      <c r="Y2897"/>
      <c r="Z2897"/>
      <c r="AA2897"/>
      <c r="AB2897"/>
      <c r="AC2897"/>
      <c r="AD2897"/>
    </row>
    <row r="2898" spans="1:30" s="10" customFormat="1" ht="45" customHeight="1">
      <c r="A2898" s="5"/>
      <c r="B2898" s="5"/>
      <c r="C2898" s="18">
        <v>2895</v>
      </c>
      <c r="D2898" s="19" t="s">
        <v>393</v>
      </c>
      <c r="E2898" s="178" t="s">
        <v>10</v>
      </c>
      <c r="F2898" s="178" t="s">
        <v>10</v>
      </c>
      <c r="G2898" s="227"/>
      <c r="H2898" s="60" t="s">
        <v>2997</v>
      </c>
      <c r="I2898" s="179">
        <v>0.33</v>
      </c>
      <c r="J2898" s="179"/>
      <c r="K2898" s="179">
        <v>19.329999999999998</v>
      </c>
      <c r="L2898"/>
      <c r="M2898"/>
      <c r="N2898"/>
      <c r="O2898"/>
      <c r="P2898"/>
      <c r="Q2898"/>
      <c r="R2898"/>
      <c r="S2898"/>
      <c r="T2898"/>
      <c r="U2898"/>
      <c r="V2898"/>
      <c r="W2898"/>
      <c r="X2898"/>
      <c r="Y2898"/>
      <c r="Z2898"/>
      <c r="AA2898"/>
      <c r="AB2898"/>
      <c r="AC2898"/>
      <c r="AD2898"/>
    </row>
    <row r="2899" spans="1:30" s="10" customFormat="1" ht="45" customHeight="1">
      <c r="A2899" s="5"/>
      <c r="B2899" s="5"/>
      <c r="C2899" s="18">
        <v>2896</v>
      </c>
      <c r="D2899" s="19" t="s">
        <v>393</v>
      </c>
      <c r="E2899" s="178" t="s">
        <v>10</v>
      </c>
      <c r="F2899" s="178" t="s">
        <v>10</v>
      </c>
      <c r="G2899" s="227"/>
      <c r="H2899" s="60" t="s">
        <v>2998</v>
      </c>
      <c r="I2899" s="179">
        <v>5</v>
      </c>
      <c r="J2899" s="179"/>
      <c r="K2899" s="179">
        <v>27.6</v>
      </c>
      <c r="L2899"/>
      <c r="M2899"/>
      <c r="N2899"/>
      <c r="O2899"/>
      <c r="P2899"/>
      <c r="Q2899"/>
      <c r="R2899"/>
      <c r="S2899"/>
      <c r="T2899"/>
      <c r="U2899"/>
      <c r="V2899"/>
      <c r="W2899"/>
      <c r="X2899"/>
      <c r="Y2899"/>
      <c r="Z2899"/>
      <c r="AA2899"/>
      <c r="AB2899"/>
      <c r="AC2899"/>
      <c r="AD2899"/>
    </row>
    <row r="2900" spans="1:30" s="10" customFormat="1" ht="30" customHeight="1">
      <c r="A2900" s="5"/>
      <c r="B2900" s="5"/>
      <c r="C2900" s="18">
        <v>2897</v>
      </c>
      <c r="D2900" s="19" t="s">
        <v>393</v>
      </c>
      <c r="E2900" s="178" t="s">
        <v>10</v>
      </c>
      <c r="F2900" s="178" t="s">
        <v>10</v>
      </c>
      <c r="G2900" s="227"/>
      <c r="H2900" s="60" t="s">
        <v>2999</v>
      </c>
      <c r="I2900" s="179">
        <v>0.11600000000000001</v>
      </c>
      <c r="J2900" s="179"/>
      <c r="K2900" s="179">
        <v>5.72</v>
      </c>
      <c r="L2900"/>
      <c r="M2900"/>
      <c r="N2900"/>
      <c r="O2900"/>
      <c r="P2900"/>
      <c r="Q2900"/>
      <c r="R2900"/>
      <c r="S2900"/>
      <c r="T2900"/>
      <c r="U2900"/>
      <c r="V2900"/>
      <c r="W2900"/>
      <c r="X2900"/>
      <c r="Y2900"/>
      <c r="Z2900"/>
      <c r="AA2900"/>
      <c r="AB2900"/>
      <c r="AC2900"/>
      <c r="AD2900"/>
    </row>
    <row r="2901" spans="1:30" s="10" customFormat="1" ht="30" customHeight="1">
      <c r="A2901" s="5"/>
      <c r="B2901" s="5"/>
      <c r="C2901" s="18">
        <v>2898</v>
      </c>
      <c r="D2901" s="19" t="s">
        <v>393</v>
      </c>
      <c r="E2901" s="178" t="s">
        <v>10</v>
      </c>
      <c r="F2901" s="178" t="s">
        <v>10</v>
      </c>
      <c r="G2901" s="227"/>
      <c r="H2901" s="60" t="s">
        <v>3000</v>
      </c>
      <c r="I2901" s="179">
        <v>0.5</v>
      </c>
      <c r="J2901" s="179"/>
      <c r="K2901" s="179">
        <v>30</v>
      </c>
      <c r="L2901"/>
      <c r="M2901"/>
      <c r="N2901"/>
      <c r="O2901"/>
      <c r="P2901"/>
      <c r="Q2901"/>
      <c r="R2901"/>
      <c r="S2901"/>
      <c r="T2901"/>
      <c r="U2901"/>
      <c r="V2901"/>
      <c r="W2901"/>
      <c r="X2901"/>
      <c r="Y2901"/>
      <c r="Z2901"/>
      <c r="AA2901"/>
      <c r="AB2901"/>
      <c r="AC2901"/>
      <c r="AD2901"/>
    </row>
    <row r="2902" spans="1:30" s="10" customFormat="1" ht="30" customHeight="1">
      <c r="A2902" s="5"/>
      <c r="B2902" s="5"/>
      <c r="C2902" s="18">
        <v>2899</v>
      </c>
      <c r="D2902" s="19" t="s">
        <v>393</v>
      </c>
      <c r="E2902" s="178" t="s">
        <v>10</v>
      </c>
      <c r="F2902" s="178" t="s">
        <v>10</v>
      </c>
      <c r="G2902" s="227"/>
      <c r="H2902" s="60" t="s">
        <v>3001</v>
      </c>
      <c r="I2902" s="179">
        <v>0.5</v>
      </c>
      <c r="J2902" s="179"/>
      <c r="K2902" s="179">
        <v>28.6</v>
      </c>
      <c r="L2902"/>
      <c r="M2902"/>
      <c r="N2902"/>
      <c r="O2902"/>
      <c r="P2902"/>
      <c r="Q2902"/>
      <c r="R2902"/>
      <c r="S2902"/>
      <c r="T2902"/>
      <c r="U2902"/>
      <c r="V2902"/>
      <c r="W2902"/>
      <c r="X2902"/>
      <c r="Y2902"/>
      <c r="Z2902"/>
      <c r="AA2902"/>
      <c r="AB2902"/>
      <c r="AC2902"/>
      <c r="AD2902"/>
    </row>
    <row r="2903" spans="1:30" s="10" customFormat="1" ht="30" customHeight="1">
      <c r="A2903" s="5"/>
      <c r="B2903" s="5"/>
      <c r="C2903" s="18">
        <v>2900</v>
      </c>
      <c r="D2903" s="19" t="s">
        <v>393</v>
      </c>
      <c r="E2903" s="178" t="s">
        <v>10</v>
      </c>
      <c r="F2903" s="178" t="s">
        <v>10</v>
      </c>
      <c r="G2903" s="227"/>
      <c r="H2903" s="60" t="s">
        <v>3002</v>
      </c>
      <c r="I2903" s="179">
        <v>0.08</v>
      </c>
      <c r="J2903" s="179"/>
      <c r="K2903" s="179">
        <v>8</v>
      </c>
      <c r="L2903"/>
      <c r="M2903"/>
      <c r="N2903"/>
      <c r="O2903"/>
      <c r="P2903"/>
      <c r="Q2903"/>
      <c r="R2903"/>
      <c r="S2903"/>
      <c r="T2903"/>
      <c r="U2903"/>
      <c r="V2903"/>
      <c r="W2903"/>
      <c r="X2903"/>
      <c r="Y2903"/>
      <c r="Z2903"/>
      <c r="AA2903"/>
      <c r="AB2903"/>
      <c r="AC2903"/>
      <c r="AD2903"/>
    </row>
    <row r="2904" spans="1:30" s="10" customFormat="1" ht="45" customHeight="1">
      <c r="A2904" s="5"/>
      <c r="B2904" s="5"/>
      <c r="C2904" s="18">
        <v>2901</v>
      </c>
      <c r="D2904" s="19" t="s">
        <v>393</v>
      </c>
      <c r="E2904" s="178" t="s">
        <v>10</v>
      </c>
      <c r="F2904" s="178" t="s">
        <v>10</v>
      </c>
      <c r="G2904" s="227"/>
      <c r="H2904" s="60" t="s">
        <v>3003</v>
      </c>
      <c r="I2904" s="179">
        <v>0.6</v>
      </c>
      <c r="J2904" s="179"/>
      <c r="K2904" s="179">
        <v>33.409999999999997</v>
      </c>
      <c r="L2904"/>
      <c r="M2904"/>
      <c r="N2904"/>
      <c r="O2904"/>
      <c r="P2904"/>
      <c r="Q2904"/>
      <c r="R2904"/>
      <c r="S2904"/>
      <c r="T2904"/>
      <c r="U2904"/>
      <c r="V2904"/>
      <c r="W2904"/>
      <c r="X2904"/>
      <c r="Y2904"/>
      <c r="Z2904"/>
      <c r="AA2904"/>
      <c r="AB2904"/>
      <c r="AC2904"/>
      <c r="AD2904"/>
    </row>
    <row r="2905" spans="1:30" s="10" customFormat="1" ht="30" customHeight="1">
      <c r="A2905" s="5"/>
      <c r="B2905" s="5"/>
      <c r="C2905" s="18">
        <v>2902</v>
      </c>
      <c r="D2905" s="19" t="s">
        <v>393</v>
      </c>
      <c r="E2905" s="178" t="s">
        <v>10</v>
      </c>
      <c r="F2905" s="178" t="s">
        <v>10</v>
      </c>
      <c r="G2905" s="227"/>
      <c r="H2905" s="60" t="s">
        <v>3004</v>
      </c>
      <c r="I2905" s="179">
        <v>0.16</v>
      </c>
      <c r="J2905" s="179"/>
      <c r="K2905" s="179">
        <v>8</v>
      </c>
      <c r="L2905"/>
      <c r="M2905"/>
      <c r="N2905"/>
      <c r="O2905"/>
      <c r="P2905"/>
      <c r="Q2905"/>
      <c r="R2905"/>
      <c r="S2905"/>
      <c r="T2905"/>
      <c r="U2905"/>
      <c r="V2905"/>
      <c r="W2905"/>
      <c r="X2905"/>
      <c r="Y2905"/>
      <c r="Z2905"/>
      <c r="AA2905"/>
      <c r="AB2905"/>
      <c r="AC2905"/>
      <c r="AD2905"/>
    </row>
    <row r="2906" spans="1:30" s="10" customFormat="1" ht="18.75" customHeight="1">
      <c r="A2906" s="5"/>
      <c r="B2906" s="5"/>
      <c r="C2906" s="18">
        <v>2903</v>
      </c>
      <c r="D2906" s="19" t="s">
        <v>393</v>
      </c>
      <c r="E2906" s="178" t="s">
        <v>10</v>
      </c>
      <c r="F2906" s="178" t="s">
        <v>10</v>
      </c>
      <c r="G2906" s="227"/>
      <c r="H2906" s="60" t="s">
        <v>3005</v>
      </c>
      <c r="I2906" s="179">
        <v>0.5</v>
      </c>
      <c r="J2906" s="179"/>
      <c r="K2906" s="179">
        <v>31.98</v>
      </c>
      <c r="L2906"/>
      <c r="M2906"/>
      <c r="N2906"/>
      <c r="O2906"/>
      <c r="P2906"/>
      <c r="Q2906"/>
      <c r="R2906"/>
      <c r="S2906"/>
      <c r="T2906"/>
      <c r="U2906"/>
      <c r="V2906"/>
      <c r="W2906"/>
      <c r="X2906"/>
      <c r="Y2906"/>
      <c r="Z2906"/>
      <c r="AA2906"/>
      <c r="AB2906"/>
      <c r="AC2906"/>
      <c r="AD2906"/>
    </row>
    <row r="2907" spans="1:30" s="10" customFormat="1" ht="30" customHeight="1">
      <c r="A2907" s="5"/>
      <c r="B2907" s="5"/>
      <c r="C2907" s="18">
        <v>2904</v>
      </c>
      <c r="D2907" s="19" t="s">
        <v>393</v>
      </c>
      <c r="E2907" s="178" t="s">
        <v>10</v>
      </c>
      <c r="F2907" s="178" t="s">
        <v>10</v>
      </c>
      <c r="G2907" s="227"/>
      <c r="H2907" s="60" t="s">
        <v>3006</v>
      </c>
      <c r="I2907" s="179">
        <v>0</v>
      </c>
      <c r="J2907" s="179"/>
      <c r="K2907" s="179">
        <v>2</v>
      </c>
      <c r="L2907"/>
      <c r="M2907"/>
      <c r="N2907"/>
      <c r="O2907"/>
      <c r="P2907"/>
      <c r="Q2907"/>
      <c r="R2907"/>
      <c r="S2907"/>
      <c r="T2907"/>
      <c r="U2907"/>
      <c r="V2907"/>
      <c r="W2907"/>
      <c r="X2907"/>
      <c r="Y2907"/>
      <c r="Z2907"/>
      <c r="AA2907"/>
      <c r="AB2907"/>
      <c r="AC2907"/>
      <c r="AD2907"/>
    </row>
    <row r="2908" spans="1:30" s="10" customFormat="1" ht="30" customHeight="1">
      <c r="A2908" s="5"/>
      <c r="B2908" s="5"/>
      <c r="C2908" s="18">
        <v>2905</v>
      </c>
      <c r="D2908" s="19" t="s">
        <v>393</v>
      </c>
      <c r="E2908" s="178" t="s">
        <v>10</v>
      </c>
      <c r="F2908" s="178" t="s">
        <v>10</v>
      </c>
      <c r="G2908" s="227"/>
      <c r="H2908" s="60" t="s">
        <v>3007</v>
      </c>
      <c r="I2908" s="179">
        <v>0.31</v>
      </c>
      <c r="J2908" s="179"/>
      <c r="K2908" s="179">
        <v>18</v>
      </c>
      <c r="L2908"/>
      <c r="M2908"/>
      <c r="N2908"/>
      <c r="O2908"/>
      <c r="P2908"/>
      <c r="Q2908"/>
      <c r="R2908"/>
      <c r="S2908"/>
      <c r="T2908"/>
      <c r="U2908"/>
      <c r="V2908"/>
      <c r="W2908"/>
      <c r="X2908"/>
      <c r="Y2908"/>
      <c r="Z2908"/>
      <c r="AA2908"/>
      <c r="AB2908"/>
      <c r="AC2908"/>
      <c r="AD2908"/>
    </row>
    <row r="2909" spans="1:30" s="10" customFormat="1" ht="18.75" customHeight="1">
      <c r="A2909" s="5"/>
      <c r="B2909" s="5"/>
      <c r="C2909" s="18">
        <v>2906</v>
      </c>
      <c r="D2909" s="19" t="s">
        <v>393</v>
      </c>
      <c r="E2909" s="178" t="s">
        <v>10</v>
      </c>
      <c r="F2909" s="178" t="s">
        <v>10</v>
      </c>
      <c r="G2909" s="227"/>
      <c r="H2909" s="60" t="s">
        <v>3008</v>
      </c>
      <c r="I2909" s="179">
        <v>0.15</v>
      </c>
      <c r="J2909" s="179"/>
      <c r="K2909" s="179">
        <v>7.89</v>
      </c>
      <c r="L2909"/>
      <c r="M2909"/>
      <c r="N2909"/>
      <c r="O2909"/>
      <c r="P2909"/>
      <c r="Q2909"/>
      <c r="R2909"/>
      <c r="S2909"/>
      <c r="T2909"/>
      <c r="U2909"/>
      <c r="V2909"/>
      <c r="W2909"/>
      <c r="X2909"/>
      <c r="Y2909"/>
      <c r="Z2909"/>
      <c r="AA2909"/>
      <c r="AB2909"/>
      <c r="AC2909"/>
      <c r="AD2909"/>
    </row>
    <row r="2910" spans="1:30" s="10" customFormat="1" ht="30" customHeight="1">
      <c r="A2910" s="5"/>
      <c r="B2910" s="5"/>
      <c r="C2910" s="18">
        <v>2907</v>
      </c>
      <c r="D2910" s="19" t="s">
        <v>393</v>
      </c>
      <c r="E2910" s="178" t="s">
        <v>10</v>
      </c>
      <c r="F2910" s="178" t="s">
        <v>10</v>
      </c>
      <c r="G2910" s="227"/>
      <c r="H2910" s="60" t="s">
        <v>3009</v>
      </c>
      <c r="I2910" s="179">
        <v>0.24</v>
      </c>
      <c r="J2910" s="179"/>
      <c r="K2910" s="179">
        <v>12.02</v>
      </c>
      <c r="L2910"/>
      <c r="M2910"/>
      <c r="N2910"/>
      <c r="O2910"/>
      <c r="P2910"/>
      <c r="Q2910"/>
      <c r="R2910"/>
      <c r="S2910"/>
      <c r="T2910"/>
      <c r="U2910"/>
      <c r="V2910"/>
      <c r="W2910"/>
      <c r="X2910"/>
      <c r="Y2910"/>
      <c r="Z2910"/>
      <c r="AA2910"/>
      <c r="AB2910"/>
      <c r="AC2910"/>
      <c r="AD2910"/>
    </row>
    <row r="2911" spans="1:30" s="10" customFormat="1" ht="30" customHeight="1">
      <c r="A2911" s="5"/>
      <c r="B2911" s="5"/>
      <c r="C2911" s="18">
        <v>2908</v>
      </c>
      <c r="D2911" s="19" t="s">
        <v>393</v>
      </c>
      <c r="E2911" s="178" t="s">
        <v>10</v>
      </c>
      <c r="F2911" s="178" t="s">
        <v>10</v>
      </c>
      <c r="G2911" s="227"/>
      <c r="H2911" s="60" t="s">
        <v>3010</v>
      </c>
      <c r="I2911" s="179">
        <v>0.13</v>
      </c>
      <c r="J2911" s="179"/>
      <c r="K2911" s="179">
        <v>8.57</v>
      </c>
      <c r="L2911"/>
      <c r="M2911"/>
      <c r="N2911"/>
      <c r="O2911"/>
      <c r="P2911"/>
      <c r="Q2911"/>
      <c r="R2911"/>
      <c r="S2911"/>
      <c r="T2911"/>
      <c r="U2911"/>
      <c r="V2911"/>
      <c r="W2911"/>
      <c r="X2911"/>
      <c r="Y2911"/>
      <c r="Z2911"/>
      <c r="AA2911"/>
      <c r="AB2911"/>
      <c r="AC2911"/>
      <c r="AD2911"/>
    </row>
    <row r="2912" spans="1:30" s="10" customFormat="1" ht="45" customHeight="1">
      <c r="A2912" s="5"/>
      <c r="B2912" s="5"/>
      <c r="C2912" s="18">
        <v>2909</v>
      </c>
      <c r="D2912" s="19" t="s">
        <v>393</v>
      </c>
      <c r="E2912" s="178" t="s">
        <v>10</v>
      </c>
      <c r="F2912" s="178" t="s">
        <v>10</v>
      </c>
      <c r="G2912" s="227"/>
      <c r="H2912" s="60" t="s">
        <v>3011</v>
      </c>
      <c r="I2912" s="179">
        <v>0.36</v>
      </c>
      <c r="J2912" s="179"/>
      <c r="K2912" s="179">
        <v>12.97</v>
      </c>
      <c r="L2912"/>
      <c r="M2912"/>
      <c r="N2912"/>
      <c r="O2912"/>
      <c r="P2912"/>
      <c r="Q2912"/>
      <c r="R2912"/>
      <c r="S2912"/>
      <c r="T2912"/>
      <c r="U2912"/>
      <c r="V2912"/>
      <c r="W2912"/>
      <c r="X2912"/>
      <c r="Y2912"/>
      <c r="Z2912"/>
      <c r="AA2912"/>
      <c r="AB2912"/>
      <c r="AC2912"/>
      <c r="AD2912"/>
    </row>
    <row r="2913" spans="1:30" s="10" customFormat="1" ht="75" customHeight="1">
      <c r="A2913" s="5"/>
      <c r="B2913" s="5"/>
      <c r="C2913" s="18">
        <v>2910</v>
      </c>
      <c r="D2913" s="19" t="s">
        <v>393</v>
      </c>
      <c r="E2913" s="178" t="s">
        <v>10</v>
      </c>
      <c r="F2913" s="178" t="s">
        <v>10</v>
      </c>
      <c r="G2913" s="227"/>
      <c r="H2913" s="60" t="s">
        <v>3012</v>
      </c>
      <c r="I2913" s="179">
        <v>0</v>
      </c>
      <c r="J2913" s="179"/>
      <c r="K2913" s="179">
        <v>3.9820000000000002</v>
      </c>
      <c r="L2913"/>
      <c r="M2913"/>
      <c r="N2913"/>
      <c r="O2913"/>
      <c r="P2913"/>
      <c r="Q2913"/>
      <c r="R2913"/>
      <c r="S2913"/>
      <c r="T2913"/>
      <c r="U2913"/>
      <c r="V2913"/>
      <c r="W2913"/>
      <c r="X2913"/>
      <c r="Y2913"/>
      <c r="Z2913"/>
      <c r="AA2913"/>
      <c r="AB2913"/>
      <c r="AC2913"/>
      <c r="AD2913"/>
    </row>
    <row r="2914" spans="1:30" s="10" customFormat="1" ht="45" customHeight="1">
      <c r="A2914" s="5"/>
      <c r="B2914" s="5"/>
      <c r="C2914" s="18">
        <v>2911</v>
      </c>
      <c r="D2914" s="19" t="s">
        <v>393</v>
      </c>
      <c r="E2914" s="178" t="s">
        <v>10</v>
      </c>
      <c r="F2914" s="178" t="s">
        <v>10</v>
      </c>
      <c r="G2914" s="227"/>
      <c r="H2914" s="60" t="s">
        <v>3013</v>
      </c>
      <c r="I2914" s="192">
        <v>16</v>
      </c>
      <c r="J2914" s="179"/>
      <c r="K2914" s="179">
        <v>50</v>
      </c>
      <c r="L2914"/>
      <c r="M2914"/>
      <c r="N2914"/>
      <c r="O2914"/>
      <c r="P2914"/>
      <c r="Q2914"/>
      <c r="R2914"/>
      <c r="S2914"/>
      <c r="T2914"/>
      <c r="U2914"/>
      <c r="V2914"/>
      <c r="W2914"/>
      <c r="X2914"/>
      <c r="Y2914"/>
      <c r="Z2914"/>
      <c r="AA2914"/>
      <c r="AB2914"/>
      <c r="AC2914"/>
      <c r="AD2914"/>
    </row>
    <row r="2915" spans="1:30" s="10" customFormat="1" ht="45.75" customHeight="1">
      <c r="A2915" s="5"/>
      <c r="B2915" s="5"/>
      <c r="C2915" s="18">
        <v>2912</v>
      </c>
      <c r="D2915" s="19" t="s">
        <v>57</v>
      </c>
      <c r="E2915" s="65" t="s">
        <v>58</v>
      </c>
      <c r="F2915" s="65" t="s">
        <v>2908</v>
      </c>
      <c r="G2915" s="225" t="s">
        <v>2908</v>
      </c>
      <c r="H2915" s="60" t="s">
        <v>3014</v>
      </c>
      <c r="I2915" s="61">
        <f>5.1-0.4</f>
        <v>4.6999999999999993</v>
      </c>
      <c r="J2915" s="61"/>
      <c r="K2915" s="61">
        <v>148</v>
      </c>
      <c r="L2915"/>
      <c r="M2915"/>
      <c r="N2915"/>
      <c r="O2915"/>
      <c r="P2915"/>
      <c r="Q2915"/>
      <c r="R2915"/>
      <c r="S2915"/>
      <c r="T2915"/>
      <c r="U2915"/>
      <c r="V2915"/>
      <c r="W2915"/>
      <c r="X2915"/>
      <c r="Y2915"/>
      <c r="Z2915"/>
      <c r="AA2915"/>
      <c r="AB2915"/>
      <c r="AC2915"/>
      <c r="AD2915"/>
    </row>
    <row r="2916" spans="1:30" s="10" customFormat="1" ht="30" customHeight="1">
      <c r="A2916" s="5"/>
      <c r="B2916" s="5"/>
      <c r="C2916" s="18">
        <v>2913</v>
      </c>
      <c r="D2916" s="19" t="s">
        <v>57</v>
      </c>
      <c r="E2916" s="65" t="s">
        <v>58</v>
      </c>
      <c r="F2916" s="65" t="s">
        <v>2908</v>
      </c>
      <c r="G2916" s="225"/>
      <c r="H2916" s="60" t="s">
        <v>3015</v>
      </c>
      <c r="I2916" s="61">
        <f>6.1-3.6</f>
        <v>2.4999999999999996</v>
      </c>
      <c r="J2916" s="61"/>
      <c r="K2916" s="61">
        <v>50</v>
      </c>
      <c r="L2916"/>
      <c r="M2916"/>
      <c r="N2916"/>
      <c r="O2916"/>
      <c r="P2916"/>
      <c r="Q2916"/>
      <c r="R2916"/>
      <c r="S2916"/>
      <c r="T2916"/>
      <c r="U2916"/>
      <c r="V2916"/>
      <c r="W2916"/>
      <c r="X2916"/>
      <c r="Y2916"/>
      <c r="Z2916"/>
      <c r="AA2916"/>
      <c r="AB2916"/>
      <c r="AC2916"/>
      <c r="AD2916"/>
    </row>
    <row r="2917" spans="1:30" s="10" customFormat="1" ht="30" customHeight="1">
      <c r="A2917" s="5"/>
      <c r="B2917" s="5"/>
      <c r="C2917" s="18">
        <v>2914</v>
      </c>
      <c r="D2917" s="19" t="s">
        <v>57</v>
      </c>
      <c r="E2917" s="65" t="s">
        <v>2924</v>
      </c>
      <c r="F2917" s="65" t="s">
        <v>2908</v>
      </c>
      <c r="G2917" s="225"/>
      <c r="H2917" s="60" t="s">
        <v>3016</v>
      </c>
      <c r="I2917" s="61">
        <v>0.17</v>
      </c>
      <c r="J2917" s="61"/>
      <c r="K2917" s="61">
        <v>22</v>
      </c>
      <c r="L2917"/>
      <c r="M2917"/>
      <c r="N2917"/>
      <c r="O2917"/>
      <c r="P2917"/>
      <c r="Q2917"/>
      <c r="R2917"/>
      <c r="S2917"/>
      <c r="T2917"/>
      <c r="U2917"/>
      <c r="V2917"/>
      <c r="W2917"/>
      <c r="X2917"/>
      <c r="Y2917"/>
      <c r="Z2917"/>
      <c r="AA2917"/>
      <c r="AB2917"/>
      <c r="AC2917"/>
      <c r="AD2917"/>
    </row>
    <row r="2918" spans="1:30" s="10" customFormat="1" ht="60" customHeight="1">
      <c r="A2918" s="5"/>
      <c r="B2918" s="5"/>
      <c r="C2918" s="18">
        <v>2915</v>
      </c>
      <c r="D2918" s="19" t="s">
        <v>57</v>
      </c>
      <c r="E2918" s="65" t="s">
        <v>58</v>
      </c>
      <c r="F2918" s="65" t="s">
        <v>2908</v>
      </c>
      <c r="G2918" s="225"/>
      <c r="H2918" s="60" t="s">
        <v>3017</v>
      </c>
      <c r="I2918" s="61">
        <v>3.3</v>
      </c>
      <c r="J2918" s="61"/>
      <c r="K2918" s="61">
        <v>80</v>
      </c>
      <c r="L2918"/>
      <c r="M2918"/>
      <c r="N2918"/>
      <c r="O2918"/>
      <c r="P2918"/>
      <c r="Q2918"/>
      <c r="R2918"/>
      <c r="S2918"/>
      <c r="T2918"/>
      <c r="U2918"/>
      <c r="V2918"/>
      <c r="W2918"/>
      <c r="X2918"/>
      <c r="Y2918"/>
      <c r="Z2918"/>
      <c r="AA2918"/>
      <c r="AB2918"/>
      <c r="AC2918"/>
      <c r="AD2918"/>
    </row>
    <row r="2919" spans="1:30" s="10" customFormat="1" ht="45" customHeight="1">
      <c r="A2919" s="5"/>
      <c r="B2919" s="5"/>
      <c r="C2919" s="18">
        <v>2916</v>
      </c>
      <c r="D2919" s="19" t="s">
        <v>57</v>
      </c>
      <c r="E2919" s="65" t="s">
        <v>58</v>
      </c>
      <c r="F2919" s="65" t="s">
        <v>2908</v>
      </c>
      <c r="G2919" s="225"/>
      <c r="H2919" s="60" t="s">
        <v>3018</v>
      </c>
      <c r="I2919" s="61">
        <f>6.6-2.4</f>
        <v>4.1999999999999993</v>
      </c>
      <c r="J2919" s="61"/>
      <c r="K2919" s="61">
        <v>90</v>
      </c>
      <c r="L2919"/>
      <c r="M2919"/>
      <c r="N2919"/>
      <c r="O2919"/>
      <c r="P2919"/>
      <c r="Q2919"/>
      <c r="R2919"/>
      <c r="S2919"/>
      <c r="T2919"/>
      <c r="U2919"/>
      <c r="V2919"/>
      <c r="W2919"/>
      <c r="X2919"/>
      <c r="Y2919"/>
      <c r="Z2919"/>
      <c r="AA2919"/>
      <c r="AB2919"/>
      <c r="AC2919"/>
      <c r="AD2919"/>
    </row>
    <row r="2920" spans="1:30" s="10" customFormat="1" ht="45" customHeight="1">
      <c r="A2920" s="5"/>
      <c r="B2920" s="5"/>
      <c r="C2920" s="18">
        <v>2917</v>
      </c>
      <c r="D2920" s="19" t="s">
        <v>57</v>
      </c>
      <c r="E2920" s="65" t="s">
        <v>2924</v>
      </c>
      <c r="F2920" s="65" t="s">
        <v>2908</v>
      </c>
      <c r="G2920" s="225"/>
      <c r="H2920" s="60" t="s">
        <v>3019</v>
      </c>
      <c r="I2920" s="61">
        <v>1.65</v>
      </c>
      <c r="J2920" s="61"/>
      <c r="K2920" s="61">
        <v>110</v>
      </c>
      <c r="L2920"/>
      <c r="M2920"/>
      <c r="N2920"/>
      <c r="O2920"/>
      <c r="P2920"/>
      <c r="Q2920"/>
      <c r="R2920"/>
      <c r="S2920"/>
      <c r="T2920"/>
      <c r="U2920"/>
      <c r="V2920"/>
      <c r="W2920"/>
      <c r="X2920"/>
      <c r="Y2920"/>
      <c r="Z2920"/>
      <c r="AA2920"/>
      <c r="AB2920"/>
      <c r="AC2920"/>
      <c r="AD2920"/>
    </row>
    <row r="2921" spans="1:30" s="10" customFormat="1" ht="45.75" customHeight="1">
      <c r="A2921" s="5"/>
      <c r="B2921" s="5"/>
      <c r="C2921" s="18">
        <v>2918</v>
      </c>
      <c r="D2921" s="19" t="s">
        <v>57</v>
      </c>
      <c r="E2921" s="65" t="s">
        <v>58</v>
      </c>
      <c r="F2921" s="65" t="s">
        <v>2908</v>
      </c>
      <c r="G2921" s="225" t="s">
        <v>2908</v>
      </c>
      <c r="H2921" s="60" t="s">
        <v>3020</v>
      </c>
      <c r="I2921" s="197">
        <v>4.5</v>
      </c>
      <c r="J2921" s="197"/>
      <c r="K2921" s="197">
        <v>50</v>
      </c>
      <c r="L2921"/>
      <c r="M2921"/>
      <c r="N2921"/>
      <c r="O2921"/>
      <c r="P2921"/>
      <c r="Q2921"/>
      <c r="R2921"/>
      <c r="S2921"/>
      <c r="T2921"/>
      <c r="U2921"/>
      <c r="V2921"/>
      <c r="W2921"/>
      <c r="X2921"/>
      <c r="Y2921"/>
      <c r="Z2921"/>
      <c r="AA2921"/>
      <c r="AB2921"/>
      <c r="AC2921"/>
      <c r="AD2921"/>
    </row>
    <row r="2922" spans="1:30" s="10" customFormat="1" ht="45" customHeight="1">
      <c r="A2922" s="5"/>
      <c r="B2922" s="5"/>
      <c r="C2922" s="18">
        <v>2919</v>
      </c>
      <c r="D2922" s="19" t="s">
        <v>57</v>
      </c>
      <c r="E2922" s="65" t="s">
        <v>58</v>
      </c>
      <c r="F2922" s="65" t="s">
        <v>2908</v>
      </c>
      <c r="G2922" s="225"/>
      <c r="H2922" s="60" t="s">
        <v>3021</v>
      </c>
      <c r="I2922" s="61">
        <v>3</v>
      </c>
      <c r="J2922" s="61"/>
      <c r="K2922" s="61">
        <v>35</v>
      </c>
      <c r="L2922"/>
      <c r="M2922"/>
      <c r="N2922"/>
      <c r="O2922"/>
      <c r="P2922"/>
      <c r="Q2922"/>
      <c r="R2922"/>
      <c r="S2922"/>
      <c r="T2922"/>
      <c r="U2922"/>
      <c r="V2922"/>
      <c r="W2922"/>
      <c r="X2922"/>
      <c r="Y2922"/>
      <c r="Z2922"/>
      <c r="AA2922"/>
      <c r="AB2922"/>
      <c r="AC2922"/>
      <c r="AD2922"/>
    </row>
    <row r="2923" spans="1:30" s="10" customFormat="1" ht="45" customHeight="1">
      <c r="A2923" s="5"/>
      <c r="B2923" s="5"/>
      <c r="C2923" s="18">
        <v>2920</v>
      </c>
      <c r="D2923" s="19" t="s">
        <v>57</v>
      </c>
      <c r="E2923" s="65" t="s">
        <v>58</v>
      </c>
      <c r="F2923" s="65" t="s">
        <v>2908</v>
      </c>
      <c r="G2923" s="225"/>
      <c r="H2923" s="60" t="s">
        <v>3022</v>
      </c>
      <c r="I2923" s="61">
        <v>1.5</v>
      </c>
      <c r="J2923" s="61"/>
      <c r="K2923" s="61">
        <v>20</v>
      </c>
      <c r="L2923"/>
      <c r="M2923"/>
      <c r="N2923"/>
      <c r="O2923"/>
      <c r="P2923"/>
      <c r="Q2923"/>
      <c r="R2923"/>
      <c r="S2923"/>
      <c r="T2923"/>
      <c r="U2923"/>
      <c r="V2923"/>
      <c r="W2923"/>
      <c r="X2923"/>
      <c r="Y2923"/>
      <c r="Z2923"/>
      <c r="AA2923"/>
      <c r="AB2923"/>
      <c r="AC2923"/>
      <c r="AD2923"/>
    </row>
    <row r="2924" spans="1:30" s="10" customFormat="1" ht="45" customHeight="1">
      <c r="A2924" s="5"/>
      <c r="B2924" s="5"/>
      <c r="C2924" s="18">
        <v>2921</v>
      </c>
      <c r="D2924" s="19" t="s">
        <v>57</v>
      </c>
      <c r="E2924" s="65" t="s">
        <v>58</v>
      </c>
      <c r="F2924" s="65" t="s">
        <v>2908</v>
      </c>
      <c r="G2924" s="225"/>
      <c r="H2924" s="60" t="s">
        <v>3023</v>
      </c>
      <c r="I2924" s="61">
        <v>3.5</v>
      </c>
      <c r="J2924" s="61"/>
      <c r="K2924" s="61">
        <v>45</v>
      </c>
      <c r="L2924"/>
      <c r="M2924"/>
      <c r="N2924"/>
      <c r="O2924"/>
      <c r="P2924"/>
      <c r="Q2924"/>
      <c r="R2924"/>
      <c r="S2924"/>
      <c r="T2924"/>
      <c r="U2924"/>
      <c r="V2924"/>
      <c r="W2924"/>
      <c r="X2924"/>
      <c r="Y2924"/>
      <c r="Z2924"/>
      <c r="AA2924"/>
      <c r="AB2924"/>
      <c r="AC2924"/>
      <c r="AD2924"/>
    </row>
    <row r="2925" spans="1:30" s="10" customFormat="1" ht="30" customHeight="1">
      <c r="A2925" s="5"/>
      <c r="B2925" s="5"/>
      <c r="C2925" s="18">
        <v>2922</v>
      </c>
      <c r="D2925" s="19" t="s">
        <v>57</v>
      </c>
      <c r="E2925" s="65" t="s">
        <v>58</v>
      </c>
      <c r="F2925" s="65" t="s">
        <v>2908</v>
      </c>
      <c r="G2925" s="225"/>
      <c r="H2925" s="60" t="s">
        <v>3024</v>
      </c>
      <c r="I2925" s="61">
        <v>1.55</v>
      </c>
      <c r="J2925" s="61"/>
      <c r="K2925" s="61">
        <v>90</v>
      </c>
      <c r="L2925"/>
      <c r="M2925"/>
      <c r="N2925"/>
      <c r="O2925"/>
      <c r="P2925"/>
      <c r="Q2925"/>
      <c r="R2925"/>
      <c r="S2925"/>
      <c r="T2925"/>
      <c r="U2925"/>
      <c r="V2925"/>
      <c r="W2925"/>
      <c r="X2925"/>
      <c r="Y2925"/>
      <c r="Z2925"/>
      <c r="AA2925"/>
      <c r="AB2925"/>
      <c r="AC2925"/>
      <c r="AD2925"/>
    </row>
    <row r="2926" spans="1:30" s="10" customFormat="1" ht="30" customHeight="1">
      <c r="A2926" s="5"/>
      <c r="B2926" s="5"/>
      <c r="C2926" s="18">
        <v>2923</v>
      </c>
      <c r="D2926" s="19" t="s">
        <v>57</v>
      </c>
      <c r="E2926" s="65" t="s">
        <v>58</v>
      </c>
      <c r="F2926" s="65" t="s">
        <v>2908</v>
      </c>
      <c r="G2926" s="225"/>
      <c r="H2926" s="60" t="s">
        <v>3025</v>
      </c>
      <c r="I2926" s="71">
        <v>0.1</v>
      </c>
      <c r="J2926" s="61"/>
      <c r="K2926" s="61">
        <v>10</v>
      </c>
      <c r="L2926"/>
      <c r="M2926"/>
      <c r="N2926"/>
      <c r="O2926"/>
      <c r="P2926"/>
      <c r="Q2926"/>
      <c r="R2926"/>
      <c r="S2926"/>
      <c r="T2926"/>
      <c r="U2926"/>
      <c r="V2926"/>
      <c r="W2926"/>
      <c r="X2926"/>
      <c r="Y2926"/>
      <c r="Z2926"/>
      <c r="AA2926"/>
      <c r="AB2926"/>
      <c r="AC2926"/>
      <c r="AD2926"/>
    </row>
    <row r="2927" spans="1:30" s="10" customFormat="1" ht="30" customHeight="1">
      <c r="A2927" s="5"/>
      <c r="B2927" s="5"/>
      <c r="C2927" s="18">
        <v>2924</v>
      </c>
      <c r="D2927" s="19" t="s">
        <v>57</v>
      </c>
      <c r="E2927" s="65" t="s">
        <v>58</v>
      </c>
      <c r="F2927" s="65" t="s">
        <v>2908</v>
      </c>
      <c r="G2927" s="225"/>
      <c r="H2927" s="60" t="s">
        <v>3026</v>
      </c>
      <c r="I2927" s="61">
        <f>2.36-1.5</f>
        <v>0.85999999999999988</v>
      </c>
      <c r="J2927" s="61"/>
      <c r="K2927" s="61">
        <v>50</v>
      </c>
      <c r="L2927"/>
      <c r="M2927"/>
      <c r="N2927"/>
      <c r="O2927"/>
      <c r="P2927"/>
      <c r="Q2927"/>
      <c r="R2927"/>
      <c r="S2927"/>
      <c r="T2927"/>
      <c r="U2927"/>
      <c r="V2927"/>
      <c r="W2927"/>
      <c r="X2927"/>
      <c r="Y2927"/>
      <c r="Z2927"/>
      <c r="AA2927"/>
      <c r="AB2927"/>
      <c r="AC2927"/>
      <c r="AD2927"/>
    </row>
    <row r="2928" spans="1:30" s="10" customFormat="1" ht="30" customHeight="1">
      <c r="A2928" s="5"/>
      <c r="B2928" s="5"/>
      <c r="C2928" s="18">
        <v>2925</v>
      </c>
      <c r="D2928" s="19" t="s">
        <v>57</v>
      </c>
      <c r="E2928" s="65" t="s">
        <v>58</v>
      </c>
      <c r="F2928" s="65" t="s">
        <v>2908</v>
      </c>
      <c r="G2928" s="225"/>
      <c r="H2928" s="60" t="s">
        <v>3027</v>
      </c>
      <c r="I2928" s="61">
        <v>1</v>
      </c>
      <c r="J2928" s="61"/>
      <c r="K2928" s="61">
        <v>50</v>
      </c>
      <c r="L2928"/>
      <c r="M2928"/>
      <c r="N2928"/>
      <c r="O2928"/>
      <c r="P2928"/>
      <c r="Q2928"/>
      <c r="R2928"/>
      <c r="S2928"/>
      <c r="T2928"/>
      <c r="U2928"/>
      <c r="V2928"/>
      <c r="W2928"/>
      <c r="X2928"/>
      <c r="Y2928"/>
      <c r="Z2928"/>
      <c r="AA2928"/>
      <c r="AB2928"/>
      <c r="AC2928"/>
      <c r="AD2928"/>
    </row>
    <row r="2929" spans="1:30" s="10" customFormat="1" ht="30" customHeight="1">
      <c r="A2929" s="5"/>
      <c r="B2929" s="5"/>
      <c r="C2929" s="18">
        <v>2926</v>
      </c>
      <c r="D2929" s="19" t="s">
        <v>57</v>
      </c>
      <c r="E2929" s="65" t="s">
        <v>58</v>
      </c>
      <c r="F2929" s="65" t="s">
        <v>2908</v>
      </c>
      <c r="G2929" s="225"/>
      <c r="H2929" s="60" t="s">
        <v>3028</v>
      </c>
      <c r="I2929" s="61">
        <v>1.2</v>
      </c>
      <c r="J2929" s="61"/>
      <c r="K2929" s="61">
        <v>70</v>
      </c>
      <c r="L2929"/>
      <c r="M2929"/>
      <c r="N2929"/>
      <c r="O2929"/>
      <c r="P2929"/>
      <c r="Q2929"/>
      <c r="R2929"/>
      <c r="S2929"/>
      <c r="T2929"/>
      <c r="U2929"/>
      <c r="V2929"/>
      <c r="W2929"/>
      <c r="X2929"/>
      <c r="Y2929"/>
      <c r="Z2929"/>
      <c r="AA2929"/>
      <c r="AB2929"/>
      <c r="AC2929"/>
      <c r="AD2929"/>
    </row>
    <row r="2930" spans="1:30" s="10" customFormat="1" ht="45" customHeight="1">
      <c r="A2930" s="5"/>
      <c r="B2930" s="5"/>
      <c r="C2930" s="18">
        <v>2927</v>
      </c>
      <c r="D2930" s="19" t="s">
        <v>57</v>
      </c>
      <c r="E2930" s="65" t="s">
        <v>58</v>
      </c>
      <c r="F2930" s="65" t="s">
        <v>2908</v>
      </c>
      <c r="G2930" s="225"/>
      <c r="H2930" s="60" t="s">
        <v>3029</v>
      </c>
      <c r="I2930" s="71">
        <v>1</v>
      </c>
      <c r="J2930" s="61"/>
      <c r="K2930" s="61">
        <v>80</v>
      </c>
      <c r="L2930"/>
      <c r="M2930"/>
      <c r="N2930"/>
      <c r="O2930"/>
      <c r="P2930"/>
      <c r="Q2930"/>
      <c r="R2930"/>
      <c r="S2930"/>
      <c r="T2930"/>
      <c r="U2930"/>
      <c r="V2930"/>
      <c r="W2930"/>
      <c r="X2930"/>
      <c r="Y2930"/>
      <c r="Z2930"/>
      <c r="AA2930"/>
      <c r="AB2930"/>
      <c r="AC2930"/>
      <c r="AD2930"/>
    </row>
    <row r="2931" spans="1:30" s="10" customFormat="1" ht="60.75" customHeight="1">
      <c r="A2931" s="5"/>
      <c r="B2931" s="5"/>
      <c r="C2931" s="18">
        <v>2928</v>
      </c>
      <c r="D2931" s="19" t="s">
        <v>57</v>
      </c>
      <c r="E2931" s="65" t="s">
        <v>58</v>
      </c>
      <c r="F2931" s="65" t="s">
        <v>2908</v>
      </c>
      <c r="G2931" s="227" t="s">
        <v>3030</v>
      </c>
      <c r="H2931" s="60" t="s">
        <v>3031</v>
      </c>
      <c r="I2931" s="61">
        <v>4.5</v>
      </c>
      <c r="J2931" s="61"/>
      <c r="K2931" s="61">
        <v>78.72</v>
      </c>
      <c r="L2931"/>
      <c r="M2931"/>
      <c r="N2931"/>
      <c r="O2931"/>
      <c r="P2931"/>
      <c r="Q2931"/>
      <c r="R2931"/>
      <c r="S2931"/>
      <c r="T2931"/>
      <c r="U2931"/>
      <c r="V2931"/>
      <c r="W2931"/>
      <c r="X2931"/>
      <c r="Y2931"/>
      <c r="Z2931"/>
      <c r="AA2931"/>
      <c r="AB2931"/>
      <c r="AC2931"/>
      <c r="AD2931"/>
    </row>
    <row r="2932" spans="1:30" s="10" customFormat="1" ht="30" customHeight="1">
      <c r="A2932" s="5"/>
      <c r="B2932" s="5"/>
      <c r="C2932" s="18">
        <v>2929</v>
      </c>
      <c r="D2932" s="19" t="s">
        <v>57</v>
      </c>
      <c r="E2932" s="65" t="s">
        <v>58</v>
      </c>
      <c r="F2932" s="65" t="s">
        <v>2908</v>
      </c>
      <c r="G2932" s="227"/>
      <c r="H2932" s="60" t="s">
        <v>3032</v>
      </c>
      <c r="I2932" s="61">
        <v>0.65</v>
      </c>
      <c r="J2932" s="61"/>
      <c r="K2932" s="61">
        <v>11.6</v>
      </c>
      <c r="L2932"/>
      <c r="M2932"/>
      <c r="N2932"/>
      <c r="O2932"/>
      <c r="P2932"/>
      <c r="Q2932"/>
      <c r="R2932"/>
      <c r="S2932"/>
      <c r="T2932"/>
      <c r="U2932"/>
      <c r="V2932"/>
      <c r="W2932"/>
      <c r="X2932"/>
      <c r="Y2932"/>
      <c r="Z2932"/>
      <c r="AA2932"/>
      <c r="AB2932"/>
      <c r="AC2932"/>
      <c r="AD2932"/>
    </row>
    <row r="2933" spans="1:30" s="10" customFormat="1" ht="45" customHeight="1">
      <c r="A2933" s="5"/>
      <c r="B2933" s="5"/>
      <c r="C2933" s="18">
        <v>2930</v>
      </c>
      <c r="D2933" s="19" t="s">
        <v>57</v>
      </c>
      <c r="E2933" s="65" t="s">
        <v>58</v>
      </c>
      <c r="F2933" s="65" t="s">
        <v>2908</v>
      </c>
      <c r="G2933" s="227"/>
      <c r="H2933" s="60" t="s">
        <v>3033</v>
      </c>
      <c r="I2933" s="61">
        <v>4</v>
      </c>
      <c r="J2933" s="61"/>
      <c r="K2933" s="61">
        <v>67.5</v>
      </c>
      <c r="L2933"/>
      <c r="M2933"/>
      <c r="N2933"/>
      <c r="O2933"/>
      <c r="P2933"/>
      <c r="Q2933"/>
      <c r="R2933"/>
      <c r="S2933"/>
      <c r="T2933"/>
      <c r="U2933"/>
      <c r="V2933"/>
      <c r="W2933"/>
      <c r="X2933"/>
      <c r="Y2933"/>
      <c r="Z2933"/>
      <c r="AA2933"/>
      <c r="AB2933"/>
      <c r="AC2933"/>
      <c r="AD2933"/>
    </row>
    <row r="2934" spans="1:30" s="10" customFormat="1" ht="30" customHeight="1">
      <c r="A2934" s="5"/>
      <c r="B2934" s="5"/>
      <c r="C2934" s="18">
        <v>2931</v>
      </c>
      <c r="D2934" s="19" t="s">
        <v>57</v>
      </c>
      <c r="E2934" s="65" t="s">
        <v>58</v>
      </c>
      <c r="F2934" s="65" t="s">
        <v>2908</v>
      </c>
      <c r="G2934" s="227"/>
      <c r="H2934" s="60" t="s">
        <v>3034</v>
      </c>
      <c r="I2934" s="61">
        <v>3</v>
      </c>
      <c r="J2934" s="61"/>
      <c r="K2934" s="61">
        <v>38.122999999999998</v>
      </c>
      <c r="L2934"/>
      <c r="M2934"/>
      <c r="N2934"/>
      <c r="O2934"/>
      <c r="P2934"/>
      <c r="Q2934"/>
      <c r="R2934"/>
      <c r="S2934"/>
      <c r="T2934"/>
      <c r="U2934"/>
      <c r="V2934"/>
      <c r="W2934"/>
      <c r="X2934"/>
      <c r="Y2934"/>
      <c r="Z2934"/>
      <c r="AA2934"/>
      <c r="AB2934"/>
      <c r="AC2934"/>
      <c r="AD2934"/>
    </row>
    <row r="2935" spans="1:30" s="10" customFormat="1" ht="45" customHeight="1">
      <c r="A2935" s="5"/>
      <c r="B2935" s="5"/>
      <c r="C2935" s="18">
        <v>2932</v>
      </c>
      <c r="D2935" s="19" t="s">
        <v>57</v>
      </c>
      <c r="E2935" s="65" t="s">
        <v>58</v>
      </c>
      <c r="F2935" s="65" t="s">
        <v>2908</v>
      </c>
      <c r="G2935" s="227"/>
      <c r="H2935" s="60" t="s">
        <v>3035</v>
      </c>
      <c r="I2935" s="61">
        <f>3.13-2.33</f>
        <v>0.79999999999999982</v>
      </c>
      <c r="J2935" s="61"/>
      <c r="K2935" s="61">
        <v>62</v>
      </c>
      <c r="L2935"/>
      <c r="M2935"/>
      <c r="N2935"/>
      <c r="O2935"/>
      <c r="P2935"/>
      <c r="Q2935"/>
      <c r="R2935"/>
      <c r="S2935"/>
      <c r="T2935"/>
      <c r="U2935"/>
      <c r="V2935"/>
      <c r="W2935"/>
      <c r="X2935"/>
      <c r="Y2935"/>
      <c r="Z2935"/>
      <c r="AA2935"/>
      <c r="AB2935"/>
      <c r="AC2935"/>
      <c r="AD2935"/>
    </row>
    <row r="2936" spans="1:30" s="10" customFormat="1" ht="45" customHeight="1">
      <c r="A2936" s="5"/>
      <c r="B2936" s="5"/>
      <c r="C2936" s="18">
        <v>2933</v>
      </c>
      <c r="D2936" s="19" t="s">
        <v>57</v>
      </c>
      <c r="E2936" s="65" t="s">
        <v>58</v>
      </c>
      <c r="F2936" s="65" t="s">
        <v>2908</v>
      </c>
      <c r="G2936" s="227"/>
      <c r="H2936" s="60" t="s">
        <v>3036</v>
      </c>
      <c r="I2936" s="61">
        <v>3</v>
      </c>
      <c r="J2936" s="61"/>
      <c r="K2936" s="61">
        <v>62</v>
      </c>
      <c r="L2936"/>
      <c r="M2936"/>
      <c r="N2936"/>
      <c r="O2936"/>
      <c r="P2936"/>
      <c r="Q2936"/>
      <c r="R2936"/>
      <c r="S2936"/>
      <c r="T2936"/>
      <c r="U2936"/>
      <c r="V2936"/>
      <c r="W2936"/>
      <c r="X2936"/>
      <c r="Y2936"/>
      <c r="Z2936"/>
      <c r="AA2936"/>
      <c r="AB2936"/>
      <c r="AC2936"/>
      <c r="AD2936"/>
    </row>
    <row r="2937" spans="1:30" s="10" customFormat="1" ht="30" customHeight="1">
      <c r="A2937" s="5"/>
      <c r="B2937" s="5"/>
      <c r="C2937" s="18">
        <v>2934</v>
      </c>
      <c r="D2937" s="19" t="s">
        <v>57</v>
      </c>
      <c r="E2937" s="65" t="s">
        <v>58</v>
      </c>
      <c r="F2937" s="65" t="s">
        <v>2908</v>
      </c>
      <c r="G2937" s="227"/>
      <c r="H2937" s="60" t="s">
        <v>3037</v>
      </c>
      <c r="I2937" s="61">
        <v>0.66</v>
      </c>
      <c r="J2937" s="61"/>
      <c r="K2937" s="61">
        <v>50</v>
      </c>
      <c r="L2937"/>
      <c r="M2937"/>
      <c r="N2937"/>
      <c r="O2937"/>
      <c r="P2937"/>
      <c r="Q2937"/>
      <c r="R2937"/>
      <c r="S2937"/>
      <c r="T2937"/>
      <c r="U2937"/>
      <c r="V2937"/>
      <c r="W2937"/>
      <c r="X2937"/>
      <c r="Y2937"/>
      <c r="Z2937"/>
      <c r="AA2937"/>
      <c r="AB2937"/>
      <c r="AC2937"/>
      <c r="AD2937"/>
    </row>
    <row r="2938" spans="1:30" s="10" customFormat="1" ht="60" customHeight="1">
      <c r="A2938" s="5"/>
      <c r="B2938" s="5"/>
      <c r="C2938" s="18">
        <v>2935</v>
      </c>
      <c r="D2938" s="19" t="s">
        <v>57</v>
      </c>
      <c r="E2938" s="65" t="s">
        <v>58</v>
      </c>
      <c r="F2938" s="65" t="s">
        <v>2908</v>
      </c>
      <c r="G2938" s="227"/>
      <c r="H2938" s="60" t="s">
        <v>3038</v>
      </c>
      <c r="I2938" s="61">
        <v>0.82499999999999996</v>
      </c>
      <c r="J2938" s="61"/>
      <c r="K2938" s="61">
        <v>62</v>
      </c>
      <c r="L2938"/>
      <c r="M2938"/>
      <c r="N2938"/>
      <c r="O2938"/>
      <c r="P2938"/>
      <c r="Q2938"/>
      <c r="R2938"/>
      <c r="S2938"/>
      <c r="T2938"/>
      <c r="U2938"/>
      <c r="V2938"/>
      <c r="W2938"/>
      <c r="X2938"/>
      <c r="Y2938"/>
      <c r="Z2938"/>
      <c r="AA2938"/>
      <c r="AB2938"/>
      <c r="AC2938"/>
      <c r="AD2938"/>
    </row>
    <row r="2939" spans="1:30" s="10" customFormat="1" ht="45" customHeight="1">
      <c r="A2939" s="5"/>
      <c r="B2939" s="5"/>
      <c r="C2939" s="18">
        <v>2936</v>
      </c>
      <c r="D2939" s="19" t="s">
        <v>57</v>
      </c>
      <c r="E2939" s="65" t="s">
        <v>58</v>
      </c>
      <c r="F2939" s="65" t="s">
        <v>2908</v>
      </c>
      <c r="G2939" s="227"/>
      <c r="H2939" s="60" t="s">
        <v>3039</v>
      </c>
      <c r="I2939" s="61">
        <v>0.8</v>
      </c>
      <c r="J2939" s="61"/>
      <c r="K2939" s="61">
        <v>62</v>
      </c>
      <c r="L2939"/>
      <c r="M2939"/>
      <c r="N2939"/>
      <c r="O2939"/>
      <c r="P2939"/>
      <c r="Q2939"/>
      <c r="R2939"/>
      <c r="S2939"/>
      <c r="T2939"/>
      <c r="U2939"/>
      <c r="V2939"/>
      <c r="W2939"/>
      <c r="X2939"/>
      <c r="Y2939"/>
      <c r="Z2939"/>
      <c r="AA2939"/>
      <c r="AB2939"/>
      <c r="AC2939"/>
      <c r="AD2939"/>
    </row>
    <row r="2940" spans="1:30" s="10" customFormat="1" ht="45" customHeight="1">
      <c r="A2940" s="5"/>
      <c r="B2940" s="5"/>
      <c r="C2940" s="18">
        <v>2937</v>
      </c>
      <c r="D2940" s="19" t="s">
        <v>57</v>
      </c>
      <c r="E2940" s="65" t="s">
        <v>58</v>
      </c>
      <c r="F2940" s="65" t="s">
        <v>2908</v>
      </c>
      <c r="G2940" s="227"/>
      <c r="H2940" s="60" t="s">
        <v>3040</v>
      </c>
      <c r="I2940" s="61">
        <v>0.8</v>
      </c>
      <c r="J2940" s="61"/>
      <c r="K2940" s="61">
        <v>62</v>
      </c>
      <c r="L2940"/>
      <c r="M2940"/>
      <c r="N2940"/>
      <c r="O2940"/>
      <c r="P2940"/>
      <c r="Q2940"/>
      <c r="R2940"/>
      <c r="S2940"/>
      <c r="T2940"/>
      <c r="U2940"/>
      <c r="V2940"/>
      <c r="W2940"/>
      <c r="X2940"/>
      <c r="Y2940"/>
      <c r="Z2940"/>
      <c r="AA2940"/>
      <c r="AB2940"/>
      <c r="AC2940"/>
      <c r="AD2940"/>
    </row>
    <row r="2941" spans="1:30" s="10" customFormat="1" ht="45" customHeight="1">
      <c r="A2941" s="5"/>
      <c r="B2941" s="5"/>
      <c r="C2941" s="18">
        <v>2938</v>
      </c>
      <c r="D2941" s="19" t="s">
        <v>57</v>
      </c>
      <c r="E2941" s="65" t="s">
        <v>58</v>
      </c>
      <c r="F2941" s="65" t="s">
        <v>2908</v>
      </c>
      <c r="G2941" s="227"/>
      <c r="H2941" s="60" t="s">
        <v>3041</v>
      </c>
      <c r="I2941" s="61">
        <f>3.34-2.5</f>
        <v>0.83999999999999986</v>
      </c>
      <c r="J2941" s="61"/>
      <c r="K2941" s="61">
        <v>62</v>
      </c>
      <c r="L2941"/>
      <c r="M2941"/>
      <c r="N2941"/>
      <c r="O2941"/>
      <c r="P2941"/>
      <c r="Q2941"/>
      <c r="R2941"/>
      <c r="S2941"/>
      <c r="T2941"/>
      <c r="U2941"/>
      <c r="V2941"/>
      <c r="W2941"/>
      <c r="X2941"/>
      <c r="Y2941"/>
      <c r="Z2941"/>
      <c r="AA2941"/>
      <c r="AB2941"/>
      <c r="AC2941"/>
      <c r="AD2941"/>
    </row>
    <row r="2942" spans="1:30" s="10" customFormat="1" ht="30" customHeight="1">
      <c r="A2942" s="5"/>
      <c r="B2942" s="5"/>
      <c r="C2942" s="18">
        <v>2939</v>
      </c>
      <c r="D2942" s="19" t="s">
        <v>57</v>
      </c>
      <c r="E2942" s="65" t="s">
        <v>58</v>
      </c>
      <c r="F2942" s="65" t="s">
        <v>2908</v>
      </c>
      <c r="G2942" s="227"/>
      <c r="H2942" s="60" t="s">
        <v>3042</v>
      </c>
      <c r="I2942" s="61">
        <v>0.5</v>
      </c>
      <c r="J2942" s="61"/>
      <c r="K2942" s="61">
        <v>40</v>
      </c>
      <c r="L2942"/>
      <c r="M2942"/>
      <c r="N2942"/>
      <c r="O2942"/>
      <c r="P2942"/>
      <c r="Q2942"/>
      <c r="R2942"/>
      <c r="S2942"/>
      <c r="T2942"/>
      <c r="U2942"/>
      <c r="V2942"/>
      <c r="W2942"/>
      <c r="X2942"/>
      <c r="Y2942"/>
      <c r="Z2942"/>
      <c r="AA2942"/>
      <c r="AB2942"/>
      <c r="AC2942"/>
      <c r="AD2942"/>
    </row>
    <row r="2943" spans="1:30" s="10" customFormat="1" ht="45" customHeight="1">
      <c r="A2943" s="5"/>
      <c r="B2943" s="5"/>
      <c r="C2943" s="18">
        <v>2940</v>
      </c>
      <c r="D2943" s="19" t="s">
        <v>66</v>
      </c>
      <c r="E2943" s="63" t="s">
        <v>3043</v>
      </c>
      <c r="F2943" s="63" t="s">
        <v>3044</v>
      </c>
      <c r="G2943" s="19" t="s">
        <v>7</v>
      </c>
      <c r="H2943" s="60" t="s">
        <v>3045</v>
      </c>
      <c r="I2943" s="61">
        <v>0.06</v>
      </c>
      <c r="J2943" s="61"/>
      <c r="K2943" s="61">
        <v>4.88</v>
      </c>
      <c r="L2943"/>
      <c r="M2943"/>
      <c r="N2943"/>
      <c r="O2943"/>
      <c r="P2943"/>
      <c r="Q2943"/>
      <c r="R2943"/>
      <c r="S2943"/>
      <c r="T2943"/>
      <c r="U2943"/>
      <c r="V2943"/>
      <c r="W2943"/>
      <c r="X2943"/>
      <c r="Y2943"/>
      <c r="Z2943"/>
      <c r="AA2943"/>
      <c r="AB2943"/>
      <c r="AC2943"/>
      <c r="AD2943"/>
    </row>
    <row r="2944" spans="1:30" s="10" customFormat="1" ht="75" customHeight="1">
      <c r="A2944" s="5"/>
      <c r="B2944" s="5"/>
      <c r="C2944" s="18">
        <v>2941</v>
      </c>
      <c r="D2944" s="19" t="s">
        <v>71</v>
      </c>
      <c r="E2944" s="20" t="s">
        <v>2</v>
      </c>
      <c r="F2944" s="20" t="s">
        <v>2</v>
      </c>
      <c r="G2944" s="19" t="s">
        <v>3046</v>
      </c>
      <c r="H2944" s="60" t="s">
        <v>3047</v>
      </c>
      <c r="I2944" s="61">
        <v>0</v>
      </c>
      <c r="J2944" s="61"/>
      <c r="K2944" s="61">
        <v>176.33</v>
      </c>
      <c r="L2944"/>
      <c r="M2944"/>
      <c r="N2944"/>
      <c r="O2944"/>
      <c r="P2944"/>
      <c r="Q2944"/>
      <c r="R2944"/>
      <c r="S2944"/>
      <c r="T2944"/>
      <c r="U2944"/>
      <c r="V2944"/>
      <c r="W2944"/>
      <c r="X2944"/>
      <c r="Y2944"/>
      <c r="Z2944"/>
      <c r="AA2944"/>
      <c r="AB2944"/>
      <c r="AC2944"/>
      <c r="AD2944"/>
    </row>
    <row r="2945" spans="1:30" s="10" customFormat="1" ht="45" customHeight="1">
      <c r="A2945" s="5"/>
      <c r="B2945" s="5"/>
      <c r="C2945" s="18">
        <v>2942</v>
      </c>
      <c r="D2945" s="19" t="s">
        <v>71</v>
      </c>
      <c r="E2945" s="69" t="s">
        <v>3</v>
      </c>
      <c r="F2945" s="69" t="s">
        <v>3</v>
      </c>
      <c r="G2945" s="19" t="s">
        <v>3048</v>
      </c>
      <c r="H2945" s="60" t="s">
        <v>3049</v>
      </c>
      <c r="I2945" s="61">
        <v>0</v>
      </c>
      <c r="J2945" s="61"/>
      <c r="K2945" s="61">
        <v>176.33</v>
      </c>
      <c r="L2945"/>
      <c r="M2945"/>
      <c r="N2945"/>
      <c r="O2945"/>
      <c r="P2945"/>
      <c r="Q2945"/>
      <c r="R2945"/>
      <c r="S2945"/>
      <c r="T2945"/>
      <c r="U2945"/>
      <c r="V2945"/>
      <c r="W2945"/>
      <c r="X2945"/>
      <c r="Y2945"/>
      <c r="Z2945"/>
      <c r="AA2945"/>
      <c r="AB2945"/>
      <c r="AC2945"/>
      <c r="AD2945"/>
    </row>
    <row r="2946" spans="1:30" s="10" customFormat="1" ht="45" customHeight="1">
      <c r="A2946" s="5"/>
      <c r="B2946" s="5"/>
      <c r="C2946" s="18">
        <v>2943</v>
      </c>
      <c r="D2946" s="19" t="s">
        <v>454</v>
      </c>
      <c r="E2946" s="84" t="s">
        <v>692</v>
      </c>
      <c r="F2946" s="84" t="s">
        <v>692</v>
      </c>
      <c r="G2946" s="19"/>
      <c r="H2946" s="63" t="s">
        <v>3050</v>
      </c>
      <c r="I2946" s="61">
        <v>1.21</v>
      </c>
      <c r="J2946" s="61"/>
      <c r="K2946" s="63">
        <v>4.9400000000000004</v>
      </c>
      <c r="L2946"/>
      <c r="M2946"/>
      <c r="N2946"/>
      <c r="O2946"/>
      <c r="P2946"/>
      <c r="Q2946"/>
      <c r="R2946"/>
      <c r="S2946"/>
      <c r="T2946"/>
      <c r="U2946"/>
      <c r="V2946"/>
      <c r="W2946"/>
      <c r="X2946"/>
      <c r="Y2946"/>
      <c r="Z2946"/>
      <c r="AA2946"/>
      <c r="AB2946"/>
      <c r="AC2946"/>
      <c r="AD2946"/>
    </row>
    <row r="2947" spans="1:30" s="10" customFormat="1" ht="45" customHeight="1">
      <c r="A2947" s="5"/>
      <c r="B2947" s="5"/>
      <c r="C2947" s="18">
        <v>2944</v>
      </c>
      <c r="D2947" s="19" t="s">
        <v>454</v>
      </c>
      <c r="E2947" s="84" t="s">
        <v>692</v>
      </c>
      <c r="F2947" s="84" t="s">
        <v>692</v>
      </c>
      <c r="G2947" s="19"/>
      <c r="H2947" s="63" t="s">
        <v>3051</v>
      </c>
      <c r="I2947" s="61">
        <v>1.0149999999999999</v>
      </c>
      <c r="J2947" s="61"/>
      <c r="K2947" s="63">
        <v>4.93</v>
      </c>
      <c r="L2947"/>
      <c r="M2947"/>
      <c r="N2947"/>
      <c r="O2947"/>
      <c r="P2947"/>
      <c r="Q2947"/>
      <c r="R2947"/>
      <c r="S2947"/>
      <c r="T2947"/>
      <c r="U2947"/>
      <c r="V2947"/>
      <c r="W2947"/>
      <c r="X2947"/>
      <c r="Y2947"/>
      <c r="Z2947"/>
      <c r="AA2947"/>
      <c r="AB2947"/>
      <c r="AC2947"/>
      <c r="AD2947"/>
    </row>
    <row r="2948" spans="1:30" s="10" customFormat="1" ht="45" customHeight="1">
      <c r="A2948" s="5"/>
      <c r="B2948" s="5"/>
      <c r="C2948" s="18">
        <v>2945</v>
      </c>
      <c r="D2948" s="19" t="s">
        <v>376</v>
      </c>
      <c r="E2948" s="63" t="s">
        <v>3052</v>
      </c>
      <c r="F2948" s="63" t="s">
        <v>3053</v>
      </c>
      <c r="G2948" s="19"/>
      <c r="H2948" s="198" t="s">
        <v>3054</v>
      </c>
      <c r="I2948" s="61">
        <v>0.8</v>
      </c>
      <c r="J2948" s="61"/>
      <c r="K2948" s="61">
        <v>46</v>
      </c>
      <c r="L2948"/>
      <c r="M2948"/>
      <c r="N2948"/>
      <c r="O2948"/>
      <c r="P2948"/>
      <c r="Q2948"/>
      <c r="R2948"/>
      <c r="S2948"/>
      <c r="T2948"/>
      <c r="U2948"/>
      <c r="V2948"/>
      <c r="W2948"/>
      <c r="X2948"/>
      <c r="Y2948"/>
      <c r="Z2948"/>
      <c r="AA2948"/>
      <c r="AB2948"/>
      <c r="AC2948"/>
      <c r="AD2948"/>
    </row>
    <row r="2949" spans="1:30" s="10" customFormat="1" ht="45" customHeight="1">
      <c r="A2949" s="5"/>
      <c r="B2949" s="5"/>
      <c r="C2949" s="18">
        <v>2946</v>
      </c>
      <c r="D2949" s="19" t="s">
        <v>33</v>
      </c>
      <c r="E2949" s="63" t="s">
        <v>3055</v>
      </c>
      <c r="F2949" s="63" t="s">
        <v>3056</v>
      </c>
      <c r="G2949" s="19"/>
      <c r="H2949" s="199" t="s">
        <v>3057</v>
      </c>
      <c r="I2949" s="61">
        <v>0.68</v>
      </c>
      <c r="J2949" s="61"/>
      <c r="K2949" s="200">
        <v>44.74</v>
      </c>
      <c r="L2949"/>
      <c r="M2949"/>
      <c r="N2949"/>
      <c r="O2949"/>
      <c r="P2949"/>
      <c r="Q2949"/>
      <c r="R2949"/>
      <c r="S2949"/>
      <c r="T2949"/>
      <c r="U2949"/>
      <c r="V2949"/>
      <c r="W2949"/>
      <c r="X2949"/>
      <c r="Y2949"/>
      <c r="Z2949"/>
      <c r="AA2949"/>
      <c r="AB2949"/>
      <c r="AC2949"/>
      <c r="AD2949"/>
    </row>
    <row r="2950" spans="1:30" s="10" customFormat="1" ht="45" customHeight="1">
      <c r="A2950" s="5"/>
      <c r="B2950" s="5"/>
      <c r="C2950" s="18">
        <v>2947</v>
      </c>
      <c r="D2950" s="19" t="s">
        <v>33</v>
      </c>
      <c r="E2950" s="63" t="s">
        <v>3055</v>
      </c>
      <c r="F2950" s="63" t="s">
        <v>3056</v>
      </c>
      <c r="G2950" s="19"/>
      <c r="H2950" s="199" t="s">
        <v>3058</v>
      </c>
      <c r="I2950" s="61">
        <v>0.34</v>
      </c>
      <c r="J2950" s="61"/>
      <c r="K2950" s="200">
        <v>4.33</v>
      </c>
      <c r="L2950"/>
      <c r="M2950"/>
      <c r="N2950"/>
      <c r="O2950"/>
      <c r="P2950"/>
      <c r="Q2950"/>
      <c r="R2950"/>
      <c r="S2950"/>
      <c r="T2950"/>
      <c r="U2950"/>
      <c r="V2950"/>
      <c r="W2950"/>
      <c r="X2950"/>
      <c r="Y2950"/>
      <c r="Z2950"/>
      <c r="AA2950"/>
      <c r="AB2950"/>
      <c r="AC2950"/>
      <c r="AD2950"/>
    </row>
    <row r="2951" spans="1:30" s="10" customFormat="1" ht="45" customHeight="1">
      <c r="A2951" s="5"/>
      <c r="B2951" s="5"/>
      <c r="C2951" s="18">
        <v>2948</v>
      </c>
      <c r="D2951" s="19" t="s">
        <v>33</v>
      </c>
      <c r="E2951" s="63" t="s">
        <v>3055</v>
      </c>
      <c r="F2951" s="63" t="s">
        <v>3056</v>
      </c>
      <c r="G2951" s="19"/>
      <c r="H2951" s="199" t="s">
        <v>3059</v>
      </c>
      <c r="I2951" s="61">
        <v>0.11</v>
      </c>
      <c r="J2951" s="61"/>
      <c r="K2951" s="200">
        <v>10.130000000000001</v>
      </c>
      <c r="L2951"/>
      <c r="M2951"/>
      <c r="N2951"/>
      <c r="O2951"/>
      <c r="P2951"/>
      <c r="Q2951"/>
      <c r="R2951"/>
      <c r="S2951"/>
      <c r="T2951"/>
      <c r="U2951"/>
      <c r="V2951"/>
      <c r="W2951"/>
      <c r="X2951"/>
      <c r="Y2951"/>
      <c r="Z2951"/>
      <c r="AA2951"/>
      <c r="AB2951"/>
      <c r="AC2951"/>
      <c r="AD2951"/>
    </row>
    <row r="2952" spans="1:30" s="10" customFormat="1" ht="45" customHeight="1">
      <c r="A2952" s="5"/>
      <c r="B2952" s="5"/>
      <c r="C2952" s="18">
        <v>2949</v>
      </c>
      <c r="D2952" s="19" t="s">
        <v>33</v>
      </c>
      <c r="E2952" s="63" t="s">
        <v>3060</v>
      </c>
      <c r="F2952" s="63" t="s">
        <v>3061</v>
      </c>
      <c r="G2952" s="19"/>
      <c r="H2952" s="60" t="s">
        <v>3062</v>
      </c>
      <c r="I2952" s="61">
        <v>0.4</v>
      </c>
      <c r="J2952" s="61"/>
      <c r="K2952" s="200">
        <v>4.63</v>
      </c>
      <c r="L2952"/>
      <c r="M2952"/>
      <c r="N2952"/>
      <c r="O2952"/>
      <c r="P2952"/>
      <c r="Q2952"/>
      <c r="R2952"/>
      <c r="S2952"/>
      <c r="T2952"/>
      <c r="U2952"/>
      <c r="V2952"/>
      <c r="W2952"/>
      <c r="X2952"/>
      <c r="Y2952"/>
      <c r="Z2952"/>
      <c r="AA2952"/>
      <c r="AB2952"/>
      <c r="AC2952"/>
      <c r="AD2952"/>
    </row>
    <row r="2953" spans="1:30" s="10" customFormat="1" ht="45" customHeight="1">
      <c r="A2953" s="5"/>
      <c r="B2953" s="5"/>
      <c r="C2953" s="18">
        <v>2950</v>
      </c>
      <c r="D2953" s="19" t="s">
        <v>400</v>
      </c>
      <c r="E2953" s="65" t="s">
        <v>401</v>
      </c>
      <c r="F2953" s="65" t="s">
        <v>13</v>
      </c>
      <c r="G2953" s="19"/>
      <c r="H2953" s="60" t="s">
        <v>3063</v>
      </c>
      <c r="I2953" s="202">
        <v>1.2</v>
      </c>
      <c r="J2953" s="61"/>
      <c r="K2953" s="201">
        <v>15</v>
      </c>
      <c r="L2953"/>
      <c r="M2953"/>
      <c r="N2953"/>
      <c r="O2953"/>
      <c r="P2953"/>
      <c r="Q2953"/>
      <c r="R2953"/>
      <c r="S2953"/>
      <c r="T2953"/>
      <c r="U2953"/>
      <c r="V2953"/>
      <c r="W2953"/>
      <c r="X2953"/>
      <c r="Y2953"/>
      <c r="Z2953"/>
      <c r="AA2953"/>
      <c r="AB2953"/>
      <c r="AC2953"/>
      <c r="AD2953"/>
    </row>
    <row r="2954" spans="1:30" s="10" customFormat="1" ht="45" customHeight="1">
      <c r="A2954" s="5"/>
      <c r="B2954" s="5"/>
      <c r="C2954" s="18">
        <v>2951</v>
      </c>
      <c r="D2954" s="19" t="s">
        <v>400</v>
      </c>
      <c r="E2954" s="65" t="s">
        <v>401</v>
      </c>
      <c r="F2954" s="65" t="s">
        <v>13</v>
      </c>
      <c r="G2954" s="19"/>
      <c r="H2954" s="60" t="s">
        <v>3064</v>
      </c>
      <c r="I2954" s="202">
        <v>5.0999999999999996</v>
      </c>
      <c r="J2954" s="61"/>
      <c r="K2954" s="201">
        <v>105</v>
      </c>
      <c r="L2954"/>
      <c r="M2954"/>
      <c r="N2954"/>
      <c r="O2954"/>
      <c r="P2954"/>
      <c r="Q2954"/>
      <c r="R2954"/>
      <c r="S2954"/>
      <c r="T2954"/>
      <c r="U2954"/>
      <c r="V2954"/>
      <c r="W2954"/>
      <c r="X2954"/>
      <c r="Y2954"/>
      <c r="Z2954"/>
      <c r="AA2954"/>
      <c r="AB2954"/>
      <c r="AC2954"/>
      <c r="AD2954"/>
    </row>
    <row r="2955" spans="1:30" s="10" customFormat="1" ht="45" customHeight="1">
      <c r="A2955" s="5"/>
      <c r="B2955" s="5"/>
      <c r="C2955" s="18">
        <v>2952</v>
      </c>
      <c r="D2955" s="19" t="s">
        <v>400</v>
      </c>
      <c r="E2955" s="65" t="s">
        <v>401</v>
      </c>
      <c r="F2955" s="65" t="s">
        <v>13</v>
      </c>
      <c r="G2955" s="19"/>
      <c r="H2955" s="60" t="s">
        <v>3065</v>
      </c>
      <c r="I2955" s="202">
        <v>1.4</v>
      </c>
      <c r="J2955" s="61"/>
      <c r="K2955" s="201">
        <v>12.44</v>
      </c>
      <c r="L2955"/>
      <c r="M2955"/>
      <c r="N2955"/>
      <c r="O2955"/>
      <c r="P2955"/>
      <c r="Q2955"/>
      <c r="R2955"/>
      <c r="S2955"/>
      <c r="T2955"/>
      <c r="U2955"/>
      <c r="V2955"/>
      <c r="W2955"/>
      <c r="X2955"/>
      <c r="Y2955"/>
      <c r="Z2955"/>
      <c r="AA2955"/>
      <c r="AB2955"/>
      <c r="AC2955"/>
      <c r="AD2955"/>
    </row>
    <row r="2956" spans="1:30" s="10" customFormat="1" ht="45" customHeight="1">
      <c r="A2956" s="5"/>
      <c r="B2956" s="5"/>
      <c r="C2956" s="18">
        <v>2953</v>
      </c>
      <c r="D2956" s="19" t="s">
        <v>400</v>
      </c>
      <c r="E2956" s="65" t="s">
        <v>401</v>
      </c>
      <c r="F2956" s="65" t="s">
        <v>13</v>
      </c>
      <c r="G2956" s="19"/>
      <c r="H2956" s="60" t="s">
        <v>3066</v>
      </c>
      <c r="I2956" s="202">
        <v>2.4</v>
      </c>
      <c r="J2956" s="61"/>
      <c r="K2956" s="201">
        <v>160</v>
      </c>
      <c r="L2956"/>
      <c r="M2956"/>
      <c r="N2956"/>
      <c r="O2956"/>
      <c r="P2956"/>
      <c r="Q2956"/>
      <c r="R2956"/>
      <c r="S2956"/>
      <c r="T2956"/>
      <c r="U2956"/>
      <c r="V2956"/>
      <c r="W2956"/>
      <c r="X2956"/>
      <c r="Y2956"/>
      <c r="Z2956"/>
      <c r="AA2956"/>
      <c r="AB2956"/>
      <c r="AC2956"/>
      <c r="AD2956"/>
    </row>
    <row r="2957" spans="1:30" s="10" customFormat="1" ht="45" customHeight="1">
      <c r="A2957" s="5"/>
      <c r="B2957" s="5"/>
      <c r="C2957" s="18">
        <v>2954</v>
      </c>
      <c r="D2957" s="19" t="s">
        <v>400</v>
      </c>
      <c r="E2957" s="65" t="s">
        <v>401</v>
      </c>
      <c r="F2957" s="65" t="s">
        <v>13</v>
      </c>
      <c r="G2957" s="19"/>
      <c r="H2957" s="60" t="s">
        <v>3067</v>
      </c>
      <c r="I2957" s="202">
        <v>1.6</v>
      </c>
      <c r="J2957" s="61"/>
      <c r="K2957" s="201">
        <v>120</v>
      </c>
      <c r="L2957"/>
      <c r="M2957"/>
      <c r="N2957"/>
      <c r="O2957"/>
      <c r="P2957"/>
      <c r="Q2957"/>
      <c r="R2957"/>
      <c r="S2957"/>
      <c r="T2957"/>
      <c r="U2957"/>
      <c r="V2957"/>
      <c r="W2957"/>
      <c r="X2957"/>
      <c r="Y2957"/>
      <c r="Z2957"/>
      <c r="AA2957"/>
      <c r="AB2957"/>
      <c r="AC2957"/>
      <c r="AD2957"/>
    </row>
    <row r="2958" spans="1:30" s="10" customFormat="1" ht="60">
      <c r="A2958" s="5"/>
      <c r="B2958" s="5"/>
      <c r="C2958" s="18">
        <v>2955</v>
      </c>
      <c r="D2958" s="19" t="s">
        <v>400</v>
      </c>
      <c r="E2958" s="65" t="s">
        <v>401</v>
      </c>
      <c r="F2958" s="65" t="s">
        <v>13</v>
      </c>
      <c r="G2958" s="18"/>
      <c r="H2958" s="60" t="s">
        <v>3068</v>
      </c>
      <c r="I2958" s="202">
        <v>3.25</v>
      </c>
      <c r="J2958" s="61"/>
      <c r="K2958" s="201">
        <v>200</v>
      </c>
      <c r="L2958"/>
      <c r="M2958"/>
      <c r="N2958"/>
      <c r="O2958"/>
      <c r="P2958"/>
      <c r="Q2958"/>
      <c r="R2958"/>
      <c r="S2958"/>
      <c r="T2958"/>
      <c r="U2958"/>
      <c r="V2958"/>
      <c r="W2958"/>
      <c r="X2958"/>
      <c r="Y2958"/>
      <c r="Z2958"/>
      <c r="AA2958"/>
      <c r="AB2958"/>
      <c r="AC2958"/>
      <c r="AD2958"/>
    </row>
    <row r="2959" spans="1:30" s="10" customFormat="1" ht="75">
      <c r="A2959" s="5"/>
      <c r="B2959" s="5"/>
      <c r="C2959" s="18">
        <v>2956</v>
      </c>
      <c r="D2959" s="19" t="s">
        <v>400</v>
      </c>
      <c r="E2959" s="65" t="s">
        <v>401</v>
      </c>
      <c r="F2959" s="65" t="s">
        <v>13</v>
      </c>
      <c r="G2959" s="7"/>
      <c r="H2959" s="60" t="s">
        <v>3069</v>
      </c>
      <c r="I2959" s="202">
        <v>1</v>
      </c>
      <c r="J2959" s="115"/>
      <c r="K2959" s="201">
        <v>72</v>
      </c>
      <c r="L2959"/>
      <c r="M2959"/>
      <c r="N2959"/>
      <c r="O2959"/>
      <c r="P2959"/>
      <c r="Q2959"/>
      <c r="R2959"/>
      <c r="S2959"/>
      <c r="T2959"/>
      <c r="U2959"/>
      <c r="V2959"/>
      <c r="W2959"/>
      <c r="X2959"/>
      <c r="Y2959"/>
      <c r="Z2959"/>
      <c r="AA2959"/>
      <c r="AB2959"/>
      <c r="AC2959"/>
      <c r="AD2959"/>
    </row>
    <row r="2960" spans="1:30" s="10" customFormat="1" ht="30">
      <c r="A2960" s="5"/>
      <c r="B2960" s="5"/>
      <c r="C2960" s="18">
        <v>2957</v>
      </c>
      <c r="D2960" s="19" t="s">
        <v>400</v>
      </c>
      <c r="E2960" s="65" t="s">
        <v>401</v>
      </c>
      <c r="F2960" s="65" t="s">
        <v>13</v>
      </c>
      <c r="G2960" s="7"/>
      <c r="H2960" s="60" t="s">
        <v>3070</v>
      </c>
      <c r="I2960" s="202">
        <v>3</v>
      </c>
      <c r="J2960" s="7"/>
      <c r="K2960" s="201">
        <v>50</v>
      </c>
      <c r="L2960"/>
      <c r="M2960"/>
      <c r="N2960"/>
      <c r="O2960"/>
      <c r="P2960"/>
      <c r="Q2960"/>
      <c r="R2960"/>
      <c r="S2960"/>
      <c r="T2960"/>
      <c r="U2960"/>
      <c r="V2960"/>
      <c r="W2960"/>
      <c r="X2960"/>
      <c r="Y2960"/>
      <c r="Z2960"/>
      <c r="AA2960"/>
      <c r="AB2960"/>
      <c r="AC2960"/>
      <c r="AD2960"/>
    </row>
    <row r="2961" spans="1:30" s="10" customFormat="1" ht="45">
      <c r="A2961" s="5"/>
      <c r="B2961" s="5"/>
      <c r="C2961" s="18">
        <v>2958</v>
      </c>
      <c r="D2961" s="19" t="s">
        <v>400</v>
      </c>
      <c r="E2961" s="65" t="s">
        <v>401</v>
      </c>
      <c r="F2961" s="65" t="s">
        <v>13</v>
      </c>
      <c r="G2961" s="7"/>
      <c r="H2961" s="60" t="s">
        <v>3071</v>
      </c>
      <c r="I2961" s="202">
        <v>3</v>
      </c>
      <c r="J2961" s="7"/>
      <c r="K2961" s="201">
        <v>50</v>
      </c>
      <c r="L2961"/>
      <c r="M2961"/>
      <c r="N2961"/>
      <c r="O2961"/>
      <c r="P2961"/>
      <c r="Q2961"/>
      <c r="R2961"/>
      <c r="S2961"/>
      <c r="T2961"/>
      <c r="U2961"/>
      <c r="V2961"/>
      <c r="W2961"/>
      <c r="X2961"/>
      <c r="Y2961"/>
      <c r="Z2961"/>
      <c r="AA2961"/>
      <c r="AB2961"/>
      <c r="AC2961"/>
      <c r="AD2961"/>
    </row>
    <row r="2962" spans="1:30" s="10" customFormat="1" ht="75">
      <c r="A2962" s="5"/>
      <c r="B2962" s="5"/>
      <c r="C2962" s="18">
        <v>2959</v>
      </c>
      <c r="D2962" s="19" t="s">
        <v>400</v>
      </c>
      <c r="E2962" s="65" t="s">
        <v>401</v>
      </c>
      <c r="F2962" s="65" t="s">
        <v>13</v>
      </c>
      <c r="G2962" s="7"/>
      <c r="H2962" s="60" t="s">
        <v>3072</v>
      </c>
      <c r="I2962" s="202">
        <v>1.94</v>
      </c>
      <c r="J2962" s="7"/>
      <c r="K2962" s="201">
        <v>150</v>
      </c>
      <c r="L2962"/>
      <c r="M2962"/>
      <c r="N2962"/>
      <c r="O2962"/>
      <c r="P2962"/>
      <c r="Q2962"/>
      <c r="R2962"/>
      <c r="S2962"/>
      <c r="T2962"/>
      <c r="U2962"/>
      <c r="V2962"/>
      <c r="W2962"/>
      <c r="X2962"/>
      <c r="Y2962"/>
      <c r="Z2962"/>
      <c r="AA2962"/>
      <c r="AB2962"/>
      <c r="AC2962"/>
      <c r="AD2962"/>
    </row>
    <row r="2963" spans="1:30" s="10" customFormat="1" ht="60">
      <c r="A2963" s="5"/>
      <c r="B2963" s="5"/>
      <c r="C2963" s="18">
        <v>2960</v>
      </c>
      <c r="D2963" s="19" t="s">
        <v>400</v>
      </c>
      <c r="E2963" s="65" t="s">
        <v>401</v>
      </c>
      <c r="F2963" s="65" t="s">
        <v>13</v>
      </c>
      <c r="G2963" s="7"/>
      <c r="H2963" s="60" t="s">
        <v>3073</v>
      </c>
      <c r="I2963" s="202">
        <v>2</v>
      </c>
      <c r="J2963" s="7"/>
      <c r="K2963" s="201">
        <v>145.994</v>
      </c>
      <c r="L2963"/>
      <c r="M2963"/>
      <c r="N2963"/>
      <c r="O2963"/>
      <c r="P2963"/>
      <c r="Q2963"/>
      <c r="R2963"/>
      <c r="S2963"/>
      <c r="T2963"/>
      <c r="U2963"/>
      <c r="V2963"/>
      <c r="W2963"/>
      <c r="X2963"/>
      <c r="Y2963"/>
      <c r="Z2963"/>
      <c r="AA2963"/>
      <c r="AB2963"/>
      <c r="AC2963"/>
      <c r="AD2963"/>
    </row>
    <row r="2964" spans="1:30" s="10" customFormat="1" ht="60">
      <c r="A2964" s="5"/>
      <c r="B2964" s="5"/>
      <c r="C2964" s="18">
        <v>2961</v>
      </c>
      <c r="D2964" s="19" t="s">
        <v>400</v>
      </c>
      <c r="E2964" s="65" t="s">
        <v>401</v>
      </c>
      <c r="F2964" s="65" t="s">
        <v>13</v>
      </c>
      <c r="G2964" s="7"/>
      <c r="H2964" s="60" t="s">
        <v>3074</v>
      </c>
      <c r="I2964" s="202">
        <v>1.04</v>
      </c>
      <c r="J2964" s="7"/>
      <c r="K2964" s="201">
        <v>80</v>
      </c>
      <c r="L2964"/>
      <c r="M2964"/>
      <c r="N2964"/>
      <c r="O2964"/>
      <c r="P2964"/>
      <c r="Q2964"/>
      <c r="R2964"/>
      <c r="S2964"/>
      <c r="T2964"/>
      <c r="U2964"/>
      <c r="V2964"/>
      <c r="W2964"/>
      <c r="X2964"/>
      <c r="Y2964"/>
      <c r="Z2964"/>
      <c r="AA2964"/>
      <c r="AB2964"/>
      <c r="AC2964"/>
      <c r="AD2964"/>
    </row>
    <row r="2965" spans="1:30" s="10" customFormat="1" ht="60">
      <c r="A2965" s="5"/>
      <c r="B2965" s="5"/>
      <c r="C2965" s="18">
        <v>2962</v>
      </c>
      <c r="D2965" s="19" t="s">
        <v>400</v>
      </c>
      <c r="E2965" s="65" t="s">
        <v>401</v>
      </c>
      <c r="F2965" s="65" t="s">
        <v>13</v>
      </c>
      <c r="G2965" s="7"/>
      <c r="H2965" s="60" t="s">
        <v>3075</v>
      </c>
      <c r="I2965" s="202">
        <v>2.09</v>
      </c>
      <c r="J2965" s="7"/>
      <c r="K2965" s="201">
        <v>160</v>
      </c>
      <c r="L2965"/>
      <c r="M2965"/>
      <c r="N2965"/>
      <c r="O2965"/>
      <c r="P2965"/>
      <c r="Q2965"/>
      <c r="R2965"/>
      <c r="S2965"/>
      <c r="T2965"/>
      <c r="U2965"/>
      <c r="V2965"/>
      <c r="W2965"/>
      <c r="X2965"/>
      <c r="Y2965"/>
      <c r="Z2965"/>
      <c r="AA2965"/>
      <c r="AB2965"/>
      <c r="AC2965"/>
      <c r="AD2965"/>
    </row>
    <row r="2966" spans="1:30" s="10" customFormat="1" ht="45">
      <c r="A2966" s="5"/>
      <c r="B2966" s="5"/>
      <c r="C2966" s="18">
        <v>2963</v>
      </c>
      <c r="D2966" s="19" t="s">
        <v>387</v>
      </c>
      <c r="E2966" s="65" t="s">
        <v>3076</v>
      </c>
      <c r="F2966" s="65" t="s">
        <v>3076</v>
      </c>
      <c r="G2966" s="7"/>
      <c r="H2966" s="203" t="s">
        <v>3077</v>
      </c>
      <c r="I2966" s="83">
        <v>9.3000000000000007</v>
      </c>
      <c r="J2966" s="7"/>
      <c r="K2966" s="204">
        <v>180</v>
      </c>
      <c r="L2966"/>
      <c r="M2966"/>
      <c r="N2966"/>
      <c r="O2966"/>
      <c r="P2966"/>
      <c r="Q2966"/>
      <c r="R2966"/>
      <c r="S2966"/>
      <c r="T2966"/>
      <c r="U2966"/>
      <c r="V2966"/>
      <c r="W2966"/>
      <c r="X2966"/>
      <c r="Y2966"/>
      <c r="Z2966"/>
      <c r="AA2966"/>
      <c r="AB2966"/>
      <c r="AC2966"/>
      <c r="AD2966"/>
    </row>
    <row r="2967" spans="1:30" s="10" customFormat="1" ht="30">
      <c r="A2967" s="5"/>
      <c r="B2967" s="5"/>
      <c r="C2967" s="18">
        <v>2964</v>
      </c>
      <c r="D2967" s="19" t="s">
        <v>387</v>
      </c>
      <c r="E2967" s="65" t="s">
        <v>3076</v>
      </c>
      <c r="F2967" s="65" t="s">
        <v>3076</v>
      </c>
      <c r="G2967" s="7"/>
      <c r="H2967" s="60" t="s">
        <v>3078</v>
      </c>
      <c r="I2967" s="83">
        <v>5.3</v>
      </c>
      <c r="J2967" s="7"/>
      <c r="K2967" s="204">
        <v>80</v>
      </c>
      <c r="L2967"/>
      <c r="M2967"/>
      <c r="N2967"/>
      <c r="O2967"/>
      <c r="P2967"/>
      <c r="Q2967"/>
      <c r="R2967"/>
      <c r="S2967"/>
      <c r="T2967"/>
      <c r="U2967"/>
      <c r="V2967"/>
      <c r="W2967"/>
      <c r="X2967"/>
      <c r="Y2967"/>
      <c r="Z2967"/>
      <c r="AA2967"/>
      <c r="AB2967"/>
      <c r="AC2967"/>
      <c r="AD2967"/>
    </row>
    <row r="2968" spans="1:30" s="10" customFormat="1" ht="60">
      <c r="A2968" s="5"/>
      <c r="B2968" s="5"/>
      <c r="C2968" s="18">
        <v>2965</v>
      </c>
      <c r="D2968" s="19" t="s">
        <v>387</v>
      </c>
      <c r="E2968" s="65" t="s">
        <v>3076</v>
      </c>
      <c r="F2968" s="65" t="s">
        <v>3076</v>
      </c>
      <c r="G2968" s="7"/>
      <c r="H2968" s="60" t="s">
        <v>3079</v>
      </c>
      <c r="I2968" s="83">
        <v>1.5</v>
      </c>
      <c r="J2968" s="7"/>
      <c r="K2968" s="204">
        <v>35</v>
      </c>
      <c r="L2968"/>
      <c r="M2968"/>
      <c r="N2968"/>
      <c r="O2968"/>
      <c r="P2968"/>
      <c r="Q2968"/>
      <c r="R2968"/>
      <c r="S2968"/>
      <c r="T2968"/>
      <c r="U2968"/>
      <c r="V2968"/>
      <c r="W2968"/>
      <c r="X2968"/>
      <c r="Y2968"/>
      <c r="Z2968"/>
      <c r="AA2968"/>
      <c r="AB2968"/>
      <c r="AC2968"/>
      <c r="AD2968"/>
    </row>
    <row r="2969" spans="1:30" s="10" customFormat="1" ht="45">
      <c r="A2969" s="5"/>
      <c r="B2969" s="5"/>
      <c r="C2969" s="18">
        <v>2966</v>
      </c>
      <c r="D2969" s="19" t="s">
        <v>387</v>
      </c>
      <c r="E2969" s="65" t="s">
        <v>3076</v>
      </c>
      <c r="F2969" s="65" t="s">
        <v>3076</v>
      </c>
      <c r="G2969" s="7"/>
      <c r="H2969" s="60" t="s">
        <v>3080</v>
      </c>
      <c r="I2969" s="83">
        <v>5.5</v>
      </c>
      <c r="J2969" s="7"/>
      <c r="K2969" s="204">
        <v>90</v>
      </c>
      <c r="L2969"/>
      <c r="M2969"/>
      <c r="N2969"/>
      <c r="O2969"/>
      <c r="P2969"/>
      <c r="Q2969"/>
      <c r="R2969"/>
      <c r="S2969"/>
      <c r="T2969"/>
      <c r="U2969"/>
      <c r="V2969"/>
      <c r="W2969"/>
      <c r="X2969"/>
      <c r="Y2969"/>
      <c r="Z2969"/>
      <c r="AA2969"/>
      <c r="AB2969"/>
      <c r="AC2969"/>
      <c r="AD2969"/>
    </row>
    <row r="2970" spans="1:30" s="10" customFormat="1" ht="60">
      <c r="A2970" s="5"/>
      <c r="B2970" s="5"/>
      <c r="C2970" s="18">
        <v>2967</v>
      </c>
      <c r="D2970" s="19" t="s">
        <v>387</v>
      </c>
      <c r="E2970" s="65" t="s">
        <v>3076</v>
      </c>
      <c r="F2970" s="65" t="s">
        <v>3076</v>
      </c>
      <c r="G2970" s="7"/>
      <c r="H2970" s="60" t="s">
        <v>3081</v>
      </c>
      <c r="I2970" s="83">
        <v>0.6</v>
      </c>
      <c r="J2970" s="7"/>
      <c r="K2970" s="204">
        <v>35</v>
      </c>
      <c r="L2970"/>
      <c r="M2970"/>
      <c r="N2970"/>
      <c r="O2970"/>
      <c r="P2970"/>
      <c r="Q2970"/>
      <c r="R2970"/>
      <c r="S2970"/>
      <c r="T2970"/>
      <c r="U2970"/>
      <c r="V2970"/>
      <c r="W2970"/>
      <c r="X2970"/>
      <c r="Y2970"/>
      <c r="Z2970"/>
      <c r="AA2970"/>
      <c r="AB2970"/>
      <c r="AC2970"/>
      <c r="AD2970"/>
    </row>
    <row r="2971" spans="1:30" s="10" customFormat="1" ht="60">
      <c r="A2971" s="5"/>
      <c r="B2971" s="5"/>
      <c r="C2971" s="18">
        <v>2968</v>
      </c>
      <c r="D2971" s="19" t="s">
        <v>387</v>
      </c>
      <c r="E2971" s="65" t="s">
        <v>3076</v>
      </c>
      <c r="F2971" s="65" t="s">
        <v>3076</v>
      </c>
      <c r="G2971" s="7"/>
      <c r="H2971" s="60" t="s">
        <v>3082</v>
      </c>
      <c r="I2971" s="83">
        <v>0.3</v>
      </c>
      <c r="J2971" s="7"/>
      <c r="K2971" s="204">
        <v>20</v>
      </c>
      <c r="L2971"/>
      <c r="M2971"/>
      <c r="N2971"/>
      <c r="O2971"/>
      <c r="P2971"/>
      <c r="Q2971"/>
      <c r="R2971"/>
      <c r="S2971"/>
      <c r="T2971"/>
      <c r="U2971"/>
      <c r="V2971"/>
      <c r="W2971"/>
      <c r="X2971"/>
      <c r="Y2971"/>
      <c r="Z2971"/>
      <c r="AA2971"/>
      <c r="AB2971"/>
      <c r="AC2971"/>
      <c r="AD2971"/>
    </row>
    <row r="2972" spans="1:30" s="10" customFormat="1" ht="60">
      <c r="A2972" s="6"/>
      <c r="B2972" s="6"/>
      <c r="C2972" s="18">
        <v>2969</v>
      </c>
      <c r="D2972" s="19" t="s">
        <v>387</v>
      </c>
      <c r="E2972" s="65" t="s">
        <v>3076</v>
      </c>
      <c r="F2972" s="65" t="s">
        <v>3076</v>
      </c>
      <c r="G2972" s="7"/>
      <c r="H2972" s="60" t="s">
        <v>3083</v>
      </c>
      <c r="I2972" s="83">
        <v>1.5</v>
      </c>
      <c r="J2972" s="7"/>
      <c r="K2972" s="201">
        <v>30</v>
      </c>
      <c r="L2972"/>
      <c r="M2972"/>
      <c r="N2972"/>
      <c r="O2972"/>
      <c r="P2972"/>
      <c r="Q2972"/>
      <c r="R2972"/>
      <c r="S2972"/>
      <c r="T2972"/>
      <c r="U2972"/>
      <c r="V2972"/>
      <c r="W2972"/>
      <c r="X2972"/>
      <c r="Y2972"/>
      <c r="Z2972"/>
      <c r="AA2972"/>
      <c r="AB2972"/>
      <c r="AC2972"/>
      <c r="AD2972"/>
    </row>
    <row r="2973" spans="1:30" s="10" customFormat="1" ht="30">
      <c r="A2973" s="5"/>
      <c r="B2973" s="5"/>
      <c r="C2973" s="18">
        <v>2970</v>
      </c>
      <c r="D2973" s="19" t="s">
        <v>387</v>
      </c>
      <c r="E2973" s="65" t="s">
        <v>3076</v>
      </c>
      <c r="F2973" s="65" t="s">
        <v>3076</v>
      </c>
      <c r="G2973" s="7"/>
      <c r="H2973" s="60" t="s">
        <v>3084</v>
      </c>
      <c r="I2973" s="83"/>
      <c r="J2973" s="7">
        <v>1</v>
      </c>
      <c r="K2973" s="204">
        <v>20</v>
      </c>
      <c r="L2973"/>
      <c r="M2973"/>
      <c r="N2973"/>
      <c r="O2973"/>
      <c r="P2973"/>
      <c r="Q2973"/>
      <c r="R2973"/>
      <c r="S2973"/>
      <c r="T2973"/>
      <c r="U2973"/>
      <c r="V2973"/>
      <c r="W2973"/>
      <c r="X2973"/>
      <c r="Y2973"/>
      <c r="Z2973"/>
      <c r="AA2973"/>
      <c r="AB2973"/>
      <c r="AC2973"/>
      <c r="AD2973"/>
    </row>
    <row r="2974" spans="1:30" s="10" customFormat="1" ht="45">
      <c r="A2974" s="5"/>
      <c r="B2974" s="5"/>
      <c r="C2974" s="18">
        <v>2971</v>
      </c>
      <c r="D2974" s="19" t="s">
        <v>387</v>
      </c>
      <c r="E2974" s="65" t="s">
        <v>3076</v>
      </c>
      <c r="F2974" s="65" t="s">
        <v>3076</v>
      </c>
      <c r="G2974" s="7"/>
      <c r="H2974" s="60" t="s">
        <v>3085</v>
      </c>
      <c r="I2974" s="83"/>
      <c r="J2974" s="7">
        <v>2</v>
      </c>
      <c r="K2974" s="204">
        <v>17</v>
      </c>
      <c r="L2974"/>
      <c r="M2974"/>
      <c r="N2974"/>
      <c r="O2974"/>
      <c r="P2974"/>
      <c r="Q2974"/>
      <c r="R2974"/>
      <c r="S2974"/>
      <c r="T2974"/>
      <c r="U2974"/>
      <c r="V2974"/>
      <c r="W2974"/>
      <c r="X2974"/>
      <c r="Y2974"/>
      <c r="Z2974"/>
      <c r="AA2974"/>
      <c r="AB2974"/>
      <c r="AC2974"/>
      <c r="AD2974"/>
    </row>
    <row r="2975" spans="1:30" s="10" customFormat="1" ht="45">
      <c r="A2975" s="5"/>
      <c r="B2975" s="5"/>
      <c r="C2975" s="18">
        <v>2972</v>
      </c>
      <c r="D2975" s="19" t="s">
        <v>387</v>
      </c>
      <c r="E2975" s="65" t="s">
        <v>3076</v>
      </c>
      <c r="F2975" s="65" t="s">
        <v>3076</v>
      </c>
      <c r="G2975" s="7"/>
      <c r="H2975" s="60" t="s">
        <v>3086</v>
      </c>
      <c r="I2975" s="83">
        <v>1.5</v>
      </c>
      <c r="J2975" s="7"/>
      <c r="K2975" s="204">
        <v>33</v>
      </c>
      <c r="L2975"/>
      <c r="M2975"/>
      <c r="N2975"/>
      <c r="O2975"/>
      <c r="P2975"/>
      <c r="Q2975"/>
      <c r="R2975"/>
      <c r="S2975"/>
      <c r="T2975"/>
      <c r="U2975"/>
      <c r="V2975"/>
      <c r="W2975"/>
      <c r="X2975"/>
      <c r="Y2975"/>
      <c r="Z2975"/>
      <c r="AA2975"/>
      <c r="AB2975"/>
      <c r="AC2975"/>
      <c r="AD2975"/>
    </row>
    <row r="2976" spans="1:30" s="10" customFormat="1" ht="30">
      <c r="A2976" s="5"/>
      <c r="B2976" s="5"/>
      <c r="C2976" s="18">
        <v>2973</v>
      </c>
      <c r="D2976" s="19" t="s">
        <v>387</v>
      </c>
      <c r="E2976" s="65" t="s">
        <v>3076</v>
      </c>
      <c r="F2976" s="65" t="s">
        <v>3076</v>
      </c>
      <c r="G2976" s="7"/>
      <c r="H2976" s="60" t="s">
        <v>3087</v>
      </c>
      <c r="I2976" s="83">
        <v>1.2</v>
      </c>
      <c r="J2976" s="7"/>
      <c r="K2976" s="204">
        <v>20</v>
      </c>
      <c r="L2976"/>
      <c r="M2976"/>
      <c r="N2976"/>
      <c r="O2976"/>
      <c r="P2976"/>
      <c r="Q2976"/>
      <c r="R2976"/>
      <c r="S2976"/>
      <c r="T2976"/>
      <c r="U2976"/>
      <c r="V2976"/>
      <c r="W2976"/>
      <c r="X2976"/>
      <c r="Y2976"/>
      <c r="Z2976"/>
      <c r="AA2976"/>
      <c r="AB2976"/>
      <c r="AC2976"/>
      <c r="AD2976"/>
    </row>
    <row r="2977" spans="1:30" s="10" customFormat="1" ht="30">
      <c r="A2977" s="5"/>
      <c r="B2977" s="5"/>
      <c r="C2977" s="18">
        <v>2974</v>
      </c>
      <c r="D2977" s="19" t="s">
        <v>387</v>
      </c>
      <c r="E2977" s="65" t="s">
        <v>3076</v>
      </c>
      <c r="F2977" s="65" t="s">
        <v>3076</v>
      </c>
      <c r="G2977" s="7"/>
      <c r="H2977" s="60" t="s">
        <v>3088</v>
      </c>
      <c r="I2977" s="83">
        <v>0.94299999999999995</v>
      </c>
      <c r="J2977" s="7"/>
      <c r="K2977" s="204">
        <v>18</v>
      </c>
      <c r="L2977"/>
      <c r="M2977"/>
      <c r="N2977"/>
      <c r="O2977"/>
      <c r="P2977"/>
      <c r="Q2977"/>
      <c r="R2977"/>
      <c r="S2977"/>
      <c r="T2977"/>
      <c r="U2977"/>
      <c r="V2977"/>
      <c r="W2977"/>
      <c r="X2977"/>
      <c r="Y2977"/>
      <c r="Z2977"/>
      <c r="AA2977"/>
      <c r="AB2977"/>
      <c r="AC2977"/>
      <c r="AD2977"/>
    </row>
    <row r="2978" spans="1:30" s="10" customFormat="1" ht="30">
      <c r="A2978" s="5"/>
      <c r="B2978" s="5"/>
      <c r="C2978" s="18">
        <v>2975</v>
      </c>
      <c r="D2978" s="19" t="s">
        <v>387</v>
      </c>
      <c r="E2978" s="65" t="s">
        <v>3076</v>
      </c>
      <c r="F2978" s="65" t="s">
        <v>3076</v>
      </c>
      <c r="G2978" s="7"/>
      <c r="H2978" s="60" t="s">
        <v>3089</v>
      </c>
      <c r="I2978" s="83">
        <v>0.5</v>
      </c>
      <c r="J2978" s="7"/>
      <c r="K2978" s="204">
        <v>19</v>
      </c>
      <c r="L2978"/>
      <c r="M2978"/>
      <c r="N2978"/>
      <c r="O2978"/>
      <c r="P2978"/>
      <c r="Q2978"/>
      <c r="R2978"/>
      <c r="S2978"/>
      <c r="T2978"/>
      <c r="U2978"/>
      <c r="V2978"/>
      <c r="W2978"/>
      <c r="X2978"/>
      <c r="Y2978"/>
      <c r="Z2978"/>
      <c r="AA2978"/>
      <c r="AB2978"/>
      <c r="AC2978"/>
      <c r="AD2978"/>
    </row>
    <row r="2979" spans="1:30" s="10" customFormat="1" ht="30">
      <c r="A2979" s="5"/>
      <c r="B2979" s="5"/>
      <c r="C2979" s="18">
        <v>2976</v>
      </c>
      <c r="D2979" s="19" t="s">
        <v>387</v>
      </c>
      <c r="E2979" s="65" t="s">
        <v>3076</v>
      </c>
      <c r="F2979" s="65" t="s">
        <v>3076</v>
      </c>
      <c r="G2979" s="7"/>
      <c r="H2979" s="60" t="s">
        <v>3090</v>
      </c>
      <c r="I2979" s="83"/>
      <c r="J2979" s="7">
        <v>1</v>
      </c>
      <c r="K2979" s="204">
        <v>5</v>
      </c>
      <c r="L2979"/>
      <c r="M2979"/>
      <c r="N2979"/>
      <c r="O2979"/>
      <c r="P2979"/>
      <c r="Q2979"/>
      <c r="R2979"/>
      <c r="S2979"/>
      <c r="T2979"/>
      <c r="U2979"/>
      <c r="V2979"/>
      <c r="W2979"/>
      <c r="X2979"/>
      <c r="Y2979"/>
      <c r="Z2979"/>
      <c r="AA2979"/>
      <c r="AB2979"/>
      <c r="AC2979"/>
      <c r="AD2979"/>
    </row>
    <row r="2980" spans="1:30" s="10" customFormat="1" ht="30">
      <c r="A2980" s="5"/>
      <c r="B2980" s="5"/>
      <c r="C2980" s="13">
        <v>2977</v>
      </c>
      <c r="D2980" s="19" t="s">
        <v>387</v>
      </c>
      <c r="E2980" s="205" t="s">
        <v>3076</v>
      </c>
      <c r="F2980" s="205" t="s">
        <v>3076</v>
      </c>
      <c r="G2980" s="16"/>
      <c r="H2980" s="206" t="s">
        <v>3091</v>
      </c>
      <c r="I2980" s="208">
        <v>0.5</v>
      </c>
      <c r="J2980" s="16"/>
      <c r="K2980" s="207">
        <v>19</v>
      </c>
      <c r="L2980"/>
      <c r="M2980"/>
      <c r="N2980"/>
      <c r="O2980"/>
      <c r="P2980"/>
      <c r="Q2980"/>
      <c r="R2980"/>
      <c r="S2980"/>
      <c r="T2980"/>
      <c r="U2980"/>
      <c r="V2980"/>
      <c r="W2980"/>
      <c r="X2980"/>
      <c r="Y2980"/>
      <c r="Z2980"/>
      <c r="AA2980"/>
      <c r="AB2980"/>
      <c r="AC2980"/>
      <c r="AD2980"/>
    </row>
    <row r="2981" spans="1:30" s="10" customFormat="1" ht="45">
      <c r="A2981" s="5"/>
      <c r="B2981" s="5"/>
      <c r="C2981" s="18">
        <v>2978</v>
      </c>
      <c r="D2981" s="19" t="s">
        <v>51</v>
      </c>
      <c r="E2981" s="20" t="s">
        <v>52</v>
      </c>
      <c r="F2981" s="20" t="s">
        <v>52</v>
      </c>
      <c r="G2981" s="7"/>
      <c r="H2981" s="60" t="s">
        <v>3092</v>
      </c>
      <c r="I2981" s="87">
        <v>1.345</v>
      </c>
      <c r="J2981" s="7"/>
      <c r="K2981" s="61">
        <v>10.15</v>
      </c>
      <c r="L2981"/>
      <c r="M2981"/>
      <c r="N2981"/>
      <c r="O2981"/>
      <c r="P2981"/>
      <c r="Q2981"/>
      <c r="R2981"/>
      <c r="S2981"/>
      <c r="T2981"/>
      <c r="U2981"/>
      <c r="V2981"/>
      <c r="W2981"/>
      <c r="X2981"/>
      <c r="Y2981"/>
      <c r="Z2981"/>
      <c r="AA2981"/>
      <c r="AB2981"/>
      <c r="AC2981"/>
      <c r="AD2981"/>
    </row>
    <row r="2982" spans="1:30" s="10" customFormat="1" ht="60">
      <c r="A2982" s="5"/>
      <c r="B2982" s="5"/>
      <c r="C2982" s="18">
        <v>2979</v>
      </c>
      <c r="D2982" s="19" t="s">
        <v>51</v>
      </c>
      <c r="E2982" s="20" t="s">
        <v>52</v>
      </c>
      <c r="F2982" s="20" t="s">
        <v>52</v>
      </c>
      <c r="G2982" s="7"/>
      <c r="H2982" s="60" t="s">
        <v>3093</v>
      </c>
      <c r="I2982" s="87">
        <v>0.4</v>
      </c>
      <c r="J2982" s="7"/>
      <c r="K2982" s="61">
        <v>2.56</v>
      </c>
      <c r="L2982"/>
      <c r="M2982"/>
      <c r="N2982"/>
      <c r="O2982"/>
      <c r="P2982"/>
      <c r="Q2982"/>
      <c r="R2982"/>
      <c r="S2982"/>
      <c r="T2982"/>
      <c r="U2982"/>
      <c r="V2982"/>
      <c r="W2982"/>
      <c r="X2982"/>
      <c r="Y2982"/>
      <c r="Z2982"/>
      <c r="AA2982"/>
      <c r="AB2982"/>
      <c r="AC2982"/>
      <c r="AD2982"/>
    </row>
    <row r="2983" spans="1:30" s="10" customFormat="1" ht="60">
      <c r="A2983" s="5"/>
      <c r="B2983" s="5"/>
      <c r="C2983" s="18">
        <v>2980</v>
      </c>
      <c r="D2983" s="19" t="s">
        <v>51</v>
      </c>
      <c r="E2983" s="20" t="s">
        <v>52</v>
      </c>
      <c r="F2983" s="20" t="s">
        <v>52</v>
      </c>
      <c r="G2983" s="7"/>
      <c r="H2983" s="60" t="s">
        <v>3094</v>
      </c>
      <c r="I2983" s="87">
        <v>1.1000000000000001</v>
      </c>
      <c r="J2983" s="7"/>
      <c r="K2983" s="61">
        <v>7.03</v>
      </c>
      <c r="L2983"/>
      <c r="M2983"/>
      <c r="N2983"/>
      <c r="O2983"/>
      <c r="P2983"/>
      <c r="Q2983"/>
      <c r="R2983"/>
      <c r="S2983"/>
      <c r="T2983"/>
      <c r="U2983"/>
      <c r="V2983"/>
      <c r="W2983"/>
      <c r="X2983"/>
      <c r="Y2983"/>
      <c r="Z2983"/>
      <c r="AA2983"/>
      <c r="AB2983"/>
      <c r="AC2983"/>
      <c r="AD2983"/>
    </row>
    <row r="2984" spans="1:30" s="10" customFormat="1" ht="45">
      <c r="A2984" s="5"/>
      <c r="B2984" s="5"/>
      <c r="C2984" s="18">
        <v>2981</v>
      </c>
      <c r="D2984" s="19" t="s">
        <v>51</v>
      </c>
      <c r="E2984" s="20" t="s">
        <v>52</v>
      </c>
      <c r="F2984" s="20" t="s">
        <v>52</v>
      </c>
      <c r="G2984" s="7"/>
      <c r="H2984" s="60" t="s">
        <v>3095</v>
      </c>
      <c r="I2984" s="87">
        <v>1.2</v>
      </c>
      <c r="J2984" s="7"/>
      <c r="K2984" s="61">
        <v>8.4</v>
      </c>
      <c r="L2984"/>
      <c r="M2984"/>
      <c r="N2984"/>
      <c r="O2984"/>
      <c r="P2984"/>
      <c r="Q2984"/>
      <c r="R2984"/>
      <c r="S2984"/>
      <c r="T2984"/>
      <c r="U2984"/>
      <c r="V2984"/>
      <c r="W2984"/>
      <c r="X2984"/>
      <c r="Y2984"/>
      <c r="Z2984"/>
      <c r="AA2984"/>
      <c r="AB2984"/>
      <c r="AC2984"/>
      <c r="AD2984"/>
    </row>
    <row r="2985" spans="1:30" s="10" customFormat="1" ht="45">
      <c r="A2985" s="5"/>
      <c r="B2985" s="5"/>
      <c r="C2985" s="18">
        <v>2982</v>
      </c>
      <c r="D2985" s="19" t="s">
        <v>51</v>
      </c>
      <c r="E2985" s="20" t="s">
        <v>52</v>
      </c>
      <c r="F2985" s="20" t="s">
        <v>52</v>
      </c>
      <c r="G2985" s="7"/>
      <c r="H2985" s="60" t="s">
        <v>3096</v>
      </c>
      <c r="I2985" s="87">
        <v>0.4</v>
      </c>
      <c r="J2985" s="7"/>
      <c r="K2985" s="61">
        <v>3.75</v>
      </c>
      <c r="L2985"/>
      <c r="M2985"/>
      <c r="N2985"/>
      <c r="O2985"/>
      <c r="P2985"/>
      <c r="Q2985"/>
      <c r="R2985"/>
      <c r="S2985"/>
      <c r="T2985"/>
      <c r="U2985"/>
      <c r="V2985"/>
      <c r="W2985"/>
      <c r="X2985"/>
      <c r="Y2985"/>
      <c r="Z2985"/>
      <c r="AA2985"/>
      <c r="AB2985"/>
      <c r="AC2985"/>
      <c r="AD2985"/>
    </row>
    <row r="2986" spans="1:30" s="10" customFormat="1" ht="45">
      <c r="A2986" s="5"/>
      <c r="B2986" s="5"/>
      <c r="C2986" s="18">
        <v>2983</v>
      </c>
      <c r="D2986" s="19" t="s">
        <v>51</v>
      </c>
      <c r="E2986" s="20" t="s">
        <v>52</v>
      </c>
      <c r="F2986" s="20" t="s">
        <v>52</v>
      </c>
      <c r="G2986" s="7"/>
      <c r="H2986" s="60" t="s">
        <v>3097</v>
      </c>
      <c r="I2986" s="87">
        <v>1.9</v>
      </c>
      <c r="J2986" s="7"/>
      <c r="K2986" s="61">
        <v>16.91</v>
      </c>
      <c r="L2986"/>
      <c r="M2986"/>
      <c r="N2986"/>
      <c r="O2986"/>
      <c r="P2986"/>
      <c r="Q2986"/>
      <c r="R2986"/>
      <c r="S2986"/>
      <c r="T2986"/>
      <c r="U2986"/>
      <c r="V2986"/>
      <c r="W2986"/>
      <c r="X2986"/>
      <c r="Y2986"/>
      <c r="Z2986"/>
      <c r="AA2986"/>
      <c r="AB2986"/>
      <c r="AC2986"/>
      <c r="AD2986"/>
    </row>
    <row r="2987" spans="1:30" s="10" customFormat="1" ht="45">
      <c r="A2987" s="5"/>
      <c r="B2987" s="5"/>
      <c r="C2987" s="18">
        <v>2984</v>
      </c>
      <c r="D2987" s="19" t="s">
        <v>51</v>
      </c>
      <c r="E2987" s="20" t="s">
        <v>52</v>
      </c>
      <c r="F2987" s="20" t="s">
        <v>52</v>
      </c>
      <c r="G2987" s="7"/>
      <c r="H2987" s="60" t="s">
        <v>3098</v>
      </c>
      <c r="I2987" s="87">
        <v>1.2749999999999999</v>
      </c>
      <c r="J2987" s="7"/>
      <c r="K2987" s="61">
        <v>11.22</v>
      </c>
      <c r="L2987"/>
      <c r="M2987"/>
      <c r="N2987"/>
      <c r="O2987"/>
      <c r="P2987"/>
      <c r="Q2987"/>
      <c r="R2987"/>
      <c r="S2987"/>
      <c r="T2987"/>
      <c r="U2987"/>
      <c r="V2987"/>
      <c r="W2987"/>
      <c r="X2987"/>
      <c r="Y2987"/>
      <c r="Z2987"/>
      <c r="AA2987"/>
      <c r="AB2987"/>
      <c r="AC2987"/>
      <c r="AD2987"/>
    </row>
    <row r="2988" spans="1:30" s="10" customFormat="1" ht="30">
      <c r="A2988" s="5"/>
      <c r="B2988" s="5"/>
      <c r="C2988" s="18">
        <v>2985</v>
      </c>
      <c r="D2988" s="19" t="s">
        <v>51</v>
      </c>
      <c r="E2988" s="20" t="s">
        <v>52</v>
      </c>
      <c r="F2988" s="20" t="s">
        <v>52</v>
      </c>
      <c r="G2988" s="7"/>
      <c r="H2988" s="60" t="s">
        <v>3099</v>
      </c>
      <c r="I2988" s="87">
        <v>1.2</v>
      </c>
      <c r="J2988" s="7"/>
      <c r="K2988" s="61">
        <v>10.19</v>
      </c>
      <c r="L2988"/>
      <c r="M2988"/>
      <c r="N2988"/>
      <c r="O2988"/>
      <c r="P2988"/>
      <c r="Q2988"/>
      <c r="R2988"/>
      <c r="S2988"/>
      <c r="T2988"/>
      <c r="U2988"/>
      <c r="V2988"/>
      <c r="W2988"/>
      <c r="X2988"/>
      <c r="Y2988"/>
      <c r="Z2988"/>
      <c r="AA2988"/>
      <c r="AB2988"/>
      <c r="AC2988"/>
      <c r="AD2988"/>
    </row>
    <row r="2989" spans="1:30" s="10" customFormat="1" ht="45">
      <c r="A2989" s="5"/>
      <c r="B2989" s="5"/>
      <c r="C2989" s="18">
        <v>2986</v>
      </c>
      <c r="D2989" s="19" t="s">
        <v>51</v>
      </c>
      <c r="E2989" s="20" t="s">
        <v>52</v>
      </c>
      <c r="F2989" s="20" t="s">
        <v>52</v>
      </c>
      <c r="G2989" s="7"/>
      <c r="H2989" s="60" t="s">
        <v>3100</v>
      </c>
      <c r="I2989" s="87">
        <v>2</v>
      </c>
      <c r="J2989" s="7"/>
      <c r="K2989" s="61">
        <v>16.579999999999998</v>
      </c>
      <c r="L2989"/>
      <c r="M2989"/>
      <c r="N2989"/>
      <c r="O2989"/>
      <c r="P2989"/>
      <c r="Q2989"/>
      <c r="R2989"/>
      <c r="S2989"/>
      <c r="T2989"/>
      <c r="U2989"/>
      <c r="V2989"/>
      <c r="W2989"/>
      <c r="X2989"/>
      <c r="Y2989"/>
      <c r="Z2989"/>
      <c r="AA2989"/>
      <c r="AB2989"/>
      <c r="AC2989"/>
      <c r="AD2989"/>
    </row>
    <row r="2990" spans="1:30" s="10" customFormat="1" ht="30">
      <c r="A2990" s="6"/>
      <c r="B2990" s="6"/>
      <c r="C2990" s="13">
        <v>2987</v>
      </c>
      <c r="D2990" s="212" t="s">
        <v>51</v>
      </c>
      <c r="E2990" s="213" t="s">
        <v>52</v>
      </c>
      <c r="F2990" s="213" t="s">
        <v>52</v>
      </c>
      <c r="G2990" s="16"/>
      <c r="H2990" s="206" t="s">
        <v>3101</v>
      </c>
      <c r="I2990" s="214">
        <v>1.5</v>
      </c>
      <c r="J2990" s="16"/>
      <c r="K2990" s="215">
        <v>13.11</v>
      </c>
      <c r="L2990"/>
      <c r="M2990"/>
      <c r="N2990"/>
      <c r="O2990"/>
      <c r="P2990"/>
      <c r="Q2990"/>
      <c r="R2990"/>
      <c r="S2990"/>
      <c r="T2990"/>
      <c r="U2990"/>
      <c r="V2990"/>
      <c r="W2990"/>
      <c r="X2990"/>
      <c r="Y2990"/>
      <c r="Z2990"/>
      <c r="AA2990"/>
      <c r="AB2990"/>
      <c r="AC2990"/>
      <c r="AD2990"/>
    </row>
    <row r="2991" spans="1:30" s="209" customFormat="1">
      <c r="A2991" s="2"/>
      <c r="B2991" s="2"/>
      <c r="C2991" s="7"/>
      <c r="D2991" s="7"/>
      <c r="E2991" s="7"/>
      <c r="F2991" s="7"/>
      <c r="G2991" s="7"/>
      <c r="H2991" s="216" t="s">
        <v>3102</v>
      </c>
      <c r="I2991" s="114">
        <f>SUM(I4:I2990)</f>
        <v>5718.1868999999942</v>
      </c>
      <c r="J2991" s="228">
        <f>SUM(J4:J2990)</f>
        <v>208</v>
      </c>
      <c r="K2991" s="114">
        <f>SUM(K4:K2990)</f>
        <v>122828.28497650012</v>
      </c>
      <c r="L2991"/>
      <c r="M2991"/>
      <c r="N2991"/>
      <c r="O2991"/>
      <c r="P2991"/>
      <c r="Q2991"/>
      <c r="R2991"/>
      <c r="S2991"/>
      <c r="T2991"/>
      <c r="U2991"/>
      <c r="V2991"/>
      <c r="W2991"/>
      <c r="X2991"/>
      <c r="Y2991"/>
      <c r="Z2991"/>
      <c r="AA2991"/>
      <c r="AB2991"/>
      <c r="AC2991"/>
      <c r="AD2991"/>
    </row>
    <row r="3007" spans="1:30" s="1" customFormat="1">
      <c r="A3007"/>
      <c r="B3007"/>
      <c r="I3007" s="210"/>
      <c r="L3007"/>
      <c r="M3007"/>
      <c r="N3007"/>
      <c r="O3007"/>
      <c r="P3007"/>
      <c r="Q3007"/>
      <c r="R3007"/>
      <c r="S3007"/>
      <c r="T3007"/>
      <c r="U3007"/>
      <c r="V3007"/>
      <c r="W3007"/>
      <c r="X3007"/>
      <c r="Y3007"/>
      <c r="Z3007"/>
      <c r="AA3007"/>
      <c r="AB3007"/>
      <c r="AC3007"/>
      <c r="AD3007"/>
    </row>
    <row r="3008" spans="1:30" s="1" customFormat="1">
      <c r="A3008"/>
      <c r="B3008"/>
      <c r="I3008" s="210"/>
      <c r="L3008"/>
      <c r="M3008"/>
      <c r="N3008"/>
      <c r="O3008"/>
      <c r="P3008"/>
      <c r="Q3008"/>
      <c r="R3008"/>
      <c r="S3008"/>
      <c r="T3008"/>
      <c r="U3008"/>
      <c r="V3008"/>
      <c r="W3008"/>
      <c r="X3008"/>
      <c r="Y3008"/>
      <c r="Z3008"/>
      <c r="AA3008"/>
      <c r="AB3008"/>
      <c r="AC3008"/>
      <c r="AD3008"/>
    </row>
    <row r="3009" spans="1:30" s="1" customFormat="1">
      <c r="A3009"/>
      <c r="B3009"/>
      <c r="I3009" s="210"/>
      <c r="L3009"/>
      <c r="M3009"/>
      <c r="N3009"/>
      <c r="O3009"/>
      <c r="P3009"/>
      <c r="Q3009"/>
      <c r="R3009"/>
      <c r="S3009"/>
      <c r="T3009"/>
      <c r="U3009"/>
      <c r="V3009"/>
      <c r="W3009"/>
      <c r="X3009"/>
      <c r="Y3009"/>
      <c r="Z3009"/>
      <c r="AA3009"/>
      <c r="AB3009"/>
      <c r="AC3009"/>
      <c r="AD3009"/>
    </row>
    <row r="3010" spans="1:30" s="1" customFormat="1">
      <c r="A3010"/>
      <c r="B3010"/>
      <c r="I3010" s="210"/>
      <c r="L3010"/>
      <c r="M3010"/>
      <c r="N3010"/>
      <c r="O3010"/>
      <c r="P3010"/>
      <c r="Q3010"/>
      <c r="R3010"/>
      <c r="S3010"/>
      <c r="T3010"/>
      <c r="U3010"/>
      <c r="V3010"/>
      <c r="W3010"/>
      <c r="X3010"/>
      <c r="Y3010"/>
      <c r="Z3010"/>
      <c r="AA3010"/>
      <c r="AB3010"/>
      <c r="AC3010"/>
      <c r="AD3010"/>
    </row>
    <row r="3011" spans="1:30" s="1" customFormat="1">
      <c r="A3011"/>
      <c r="B3011"/>
      <c r="I3011" s="210"/>
      <c r="L3011"/>
      <c r="M3011"/>
      <c r="N3011"/>
      <c r="O3011"/>
      <c r="P3011"/>
      <c r="Q3011"/>
      <c r="R3011"/>
      <c r="S3011"/>
      <c r="T3011"/>
      <c r="U3011"/>
      <c r="V3011"/>
      <c r="W3011"/>
      <c r="X3011"/>
      <c r="Y3011"/>
      <c r="Z3011"/>
      <c r="AA3011"/>
      <c r="AB3011"/>
      <c r="AC3011"/>
      <c r="AD3011"/>
    </row>
    <row r="3012" spans="1:30" s="1" customFormat="1">
      <c r="A3012"/>
      <c r="B3012"/>
      <c r="I3012" s="210"/>
      <c r="L3012"/>
      <c r="M3012"/>
      <c r="N3012"/>
      <c r="O3012"/>
      <c r="P3012"/>
      <c r="Q3012"/>
      <c r="R3012"/>
      <c r="S3012"/>
      <c r="T3012"/>
      <c r="U3012"/>
      <c r="V3012"/>
      <c r="W3012"/>
      <c r="X3012"/>
      <c r="Y3012"/>
      <c r="Z3012"/>
      <c r="AA3012"/>
      <c r="AB3012"/>
      <c r="AC3012"/>
      <c r="AD3012"/>
    </row>
    <row r="3013" spans="1:30" s="1" customFormat="1">
      <c r="A3013"/>
      <c r="B3013"/>
      <c r="I3013" s="210"/>
      <c r="L3013"/>
      <c r="M3013"/>
      <c r="N3013"/>
      <c r="O3013"/>
      <c r="P3013"/>
      <c r="Q3013"/>
      <c r="R3013"/>
      <c r="S3013"/>
      <c r="T3013"/>
      <c r="U3013"/>
      <c r="V3013"/>
      <c r="W3013"/>
      <c r="X3013"/>
      <c r="Y3013"/>
      <c r="Z3013"/>
      <c r="AA3013"/>
      <c r="AB3013"/>
      <c r="AC3013"/>
      <c r="AD3013"/>
    </row>
    <row r="3014" spans="1:30" s="1" customFormat="1">
      <c r="A3014"/>
      <c r="B3014"/>
      <c r="I3014" s="210"/>
      <c r="L3014"/>
      <c r="M3014"/>
      <c r="N3014"/>
      <c r="O3014"/>
      <c r="P3014"/>
      <c r="Q3014"/>
      <c r="R3014"/>
      <c r="S3014"/>
      <c r="T3014"/>
      <c r="U3014"/>
      <c r="V3014"/>
      <c r="W3014"/>
      <c r="X3014"/>
      <c r="Y3014"/>
      <c r="Z3014"/>
      <c r="AA3014"/>
      <c r="AB3014"/>
      <c r="AC3014"/>
      <c r="AD3014"/>
    </row>
    <row r="3015" spans="1:30" s="1" customFormat="1">
      <c r="A3015"/>
      <c r="B3015"/>
      <c r="I3015" s="210"/>
      <c r="L3015"/>
      <c r="M3015"/>
      <c r="N3015"/>
      <c r="O3015"/>
      <c r="P3015"/>
      <c r="Q3015"/>
      <c r="R3015"/>
      <c r="S3015"/>
      <c r="T3015"/>
      <c r="U3015"/>
      <c r="V3015"/>
      <c r="W3015"/>
      <c r="X3015"/>
      <c r="Y3015"/>
      <c r="Z3015"/>
      <c r="AA3015"/>
      <c r="AB3015"/>
      <c r="AC3015"/>
      <c r="AD3015"/>
    </row>
    <row r="3016" spans="1:30" s="1" customFormat="1">
      <c r="A3016"/>
      <c r="B3016"/>
      <c r="I3016" s="210"/>
      <c r="L3016"/>
      <c r="M3016"/>
      <c r="N3016"/>
      <c r="O3016"/>
      <c r="P3016"/>
      <c r="Q3016"/>
      <c r="R3016"/>
      <c r="S3016"/>
      <c r="T3016"/>
      <c r="U3016"/>
      <c r="V3016"/>
      <c r="W3016"/>
      <c r="X3016"/>
      <c r="Y3016"/>
      <c r="Z3016"/>
      <c r="AA3016"/>
      <c r="AB3016"/>
      <c r="AC3016"/>
      <c r="AD3016"/>
    </row>
    <row r="3017" spans="1:30" s="1" customFormat="1">
      <c r="A3017"/>
      <c r="B3017"/>
      <c r="I3017" s="210"/>
      <c r="L3017"/>
      <c r="M3017"/>
      <c r="N3017"/>
      <c r="O3017"/>
      <c r="P3017"/>
      <c r="Q3017"/>
      <c r="R3017"/>
      <c r="S3017"/>
      <c r="T3017"/>
      <c r="U3017"/>
      <c r="V3017"/>
      <c r="W3017"/>
      <c r="X3017"/>
      <c r="Y3017"/>
      <c r="Z3017"/>
      <c r="AA3017"/>
      <c r="AB3017"/>
      <c r="AC3017"/>
      <c r="AD3017"/>
    </row>
  </sheetData>
  <mergeCells count="17">
    <mergeCell ref="G2931:G2942"/>
    <mergeCell ref="G2846:G2875"/>
    <mergeCell ref="G2876:G2879"/>
    <mergeCell ref="G2880:G2893"/>
    <mergeCell ref="G2894:G2914"/>
    <mergeCell ref="G2771:G2779"/>
    <mergeCell ref="G2762:G2764"/>
    <mergeCell ref="K2087:K2088"/>
    <mergeCell ref="G2915:G2920"/>
    <mergeCell ref="G2921:G2930"/>
    <mergeCell ref="G2819:G2824"/>
    <mergeCell ref="G2825:G2832"/>
    <mergeCell ref="G2833:G2845"/>
    <mergeCell ref="G2804:G2809"/>
    <mergeCell ref="G2810:G2812"/>
    <mergeCell ref="G2813:G2818"/>
    <mergeCell ref="G2765:G2770"/>
  </mergeCells>
  <pageMargins left="0.45" right="0.45" top="0.75" bottom="0.75" header="0.3" footer="0.3"/>
  <pageSetup paperSize="9" scale="85" orientation="portrait" r:id="rId1"/>
  <headerFoot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copy</vt:lpstr>
      <vt:lpstr>'Final copy'!Print_Titles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2017-08-12T05:20:32Z</dcterms:modified>
</cp:coreProperties>
</file>